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tabRatio="611" firstSheet="4" activeTab="7"/>
  </bookViews>
  <sheets>
    <sheet name="Index" sheetId="1" r:id="rId1"/>
    <sheet name="Required CFD Model Info" sheetId="2" r:id="rId2"/>
    <sheet name="Test Conditions" sheetId="3" r:id="rId3"/>
    <sheet name="Test Unit- PSRI Min. Fluidiz." sheetId="4" r:id="rId4"/>
    <sheet name="Materials and Min Fluidizn Data" sheetId="5" r:id="rId5"/>
    <sheet name="Chart1 FCC PSD" sheetId="6" r:id="rId6"/>
    <sheet name="Test Unit - PSRI Fluid Bed" sheetId="7" r:id="rId7"/>
    <sheet name="Chart2 FCC Min Fluid" sheetId="8" r:id="rId8"/>
    <sheet name="Test Case 1 H12U1F3" sheetId="9" r:id="rId9"/>
    <sheet name="Test Case 2 H4U1F3" sheetId="10" r:id="rId10"/>
    <sheet name="Test Case 3 H8U2F3" sheetId="11" r:id="rId11"/>
    <sheet name="Test Case 4 H8U2F12" sheetId="12" r:id="rId12"/>
    <sheet name="List of Time Series Data Files" sheetId="13" r:id="rId13"/>
  </sheets>
  <definedNames>
    <definedName name="_Order1" hidden="1">255</definedName>
    <definedName name="_Order2" hidden="1">255</definedName>
    <definedName name="_xlnm.Print_Area" localSheetId="8">'Test Case 1 H12U1F3'!$C$12:$P$31</definedName>
    <definedName name="_xlnm.Print_Area" localSheetId="9">'Test Case 2 H4U1F3'!$C$12:$P$31</definedName>
    <definedName name="_xlnm.Print_Area" localSheetId="10">'Test Case 3 H8U2F3'!$C$12:$P$31</definedName>
    <definedName name="_xlnm.Print_Area" localSheetId="11">'Test Case 4 H8U2F12'!$C$12:$P$31</definedName>
  </definedNames>
  <calcPr fullCalcOnLoad="1"/>
</workbook>
</file>

<file path=xl/sharedStrings.xml><?xml version="1.0" encoding="utf-8"?>
<sst xmlns="http://schemas.openxmlformats.org/spreadsheetml/2006/main" count="1077" uniqueCount="345">
  <si>
    <t>m</t>
  </si>
  <si>
    <t>-</t>
  </si>
  <si>
    <t>cm</t>
  </si>
  <si>
    <t>Minimum fluidization velocity</t>
  </si>
  <si>
    <t>(ft/s)</t>
  </si>
  <si>
    <t>(m/s)</t>
  </si>
  <si>
    <t>Bulk Density (Packed)</t>
  </si>
  <si>
    <t>Particle Density</t>
  </si>
  <si>
    <r>
      <t>(lb/ft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</si>
  <si>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r>
      <t>(kg/m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</si>
  <si>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t>Material</t>
  </si>
  <si>
    <t>μm</t>
  </si>
  <si>
    <t>Cumulative Vol.</t>
  </si>
  <si>
    <t>% vol.</t>
  </si>
  <si>
    <t>ft/s</t>
  </si>
  <si>
    <t>In order to facilitate easy book keeping and validation, please provide the following information.</t>
  </si>
  <si>
    <t>Name:</t>
  </si>
  <si>
    <t>Organization:</t>
  </si>
  <si>
    <t>Email:</t>
  </si>
  <si>
    <t>Date:</t>
  </si>
  <si>
    <t>Phone:</t>
  </si>
  <si>
    <t>Mailing Address:</t>
  </si>
  <si>
    <t>Number of Computational Cells:</t>
  </si>
  <si>
    <t>Type of Model (Eulerian-Eulerian, Eulerian-Lagrangian,Other):</t>
  </si>
  <si>
    <t>Typical wall-clock time to simulate 1 second of fully developed riser conditions:</t>
  </si>
  <si>
    <t>Are the results submitted time-averaged, if so, what time interval was the averaged results taken from?</t>
  </si>
  <si>
    <t>(μm)</t>
  </si>
  <si>
    <t>Sphericity</t>
  </si>
  <si>
    <t>wall boundary conditions,</t>
  </si>
  <si>
    <t xml:space="preserve">granular temperature, </t>
  </si>
  <si>
    <t>List of Parameters</t>
  </si>
  <si>
    <t>Parameter values</t>
  </si>
  <si>
    <t>collisional models</t>
  </si>
  <si>
    <t xml:space="preserve">drag, </t>
  </si>
  <si>
    <t>Detailed description</t>
  </si>
  <si>
    <t>Test Conditions</t>
  </si>
  <si>
    <t>±95% CL</t>
  </si>
  <si>
    <t>Pressure at Std. Condition :</t>
  </si>
  <si>
    <t>Temperature at Std. Condition :</t>
  </si>
  <si>
    <t>Case</t>
  </si>
  <si>
    <t>mean</t>
  </si>
  <si>
    <t>Fluid Bed Configuration :</t>
  </si>
  <si>
    <t>Total Column Height :</t>
  </si>
  <si>
    <t>Column Outside Diameter :</t>
  </si>
  <si>
    <t>Column Inside Diameter :</t>
  </si>
  <si>
    <t>H (m) :</t>
  </si>
  <si>
    <t>Fluid Bed Operation:</t>
  </si>
  <si>
    <t>H (ft) :</t>
  </si>
  <si>
    <t>Fluid Catalytic Cracking Catalyst</t>
  </si>
  <si>
    <t>Fines Content, % Less Than 44 micron</t>
  </si>
  <si>
    <t>% &lt; 44 micron</t>
  </si>
  <si>
    <t>Static Bed Height</t>
  </si>
  <si>
    <t>Freeboard Pressure</t>
  </si>
  <si>
    <t>Pfreeboard (psig)</t>
  </si>
  <si>
    <t>Air Distributor</t>
  </si>
  <si>
    <t>Type</t>
  </si>
  <si>
    <t>Temperature at Bed Bottom</t>
  </si>
  <si>
    <t>Tair (°F)</t>
  </si>
  <si>
    <t>Particle Size Distribution</t>
  </si>
  <si>
    <t>DP/L</t>
  </si>
  <si>
    <t>Remarks</t>
  </si>
  <si>
    <t>Ring Sparger - See Fig. PSRI-3</t>
  </si>
  <si>
    <t>Pipe Manifold - See Fig. PSRI-3</t>
  </si>
  <si>
    <t>Pipe Manifold - See Fig. PSRI-5</t>
  </si>
  <si>
    <t>See Schematic Diagram - Fig. PSRI-1</t>
  </si>
  <si>
    <t>Fluidized Bed Tests</t>
  </si>
  <si>
    <t>Minimum Fluidization Tests</t>
  </si>
  <si>
    <t>Equipment Configuration :</t>
  </si>
  <si>
    <t>Test Conditions:</t>
  </si>
  <si>
    <t>Pressure</t>
  </si>
  <si>
    <t>Pressure (psig):</t>
  </si>
  <si>
    <t>Temperature (°C):</t>
  </si>
  <si>
    <t>EXPERIMENTAL RESULTS</t>
  </si>
  <si>
    <t>Differential Pressure Fluctuations Across Entire Bed</t>
  </si>
  <si>
    <t>Differential Pressure Fluctuations Across 24 inch (0.6 m) Sections</t>
  </si>
  <si>
    <t>Table PSRI-1</t>
  </si>
  <si>
    <t>Table PSRI-2</t>
  </si>
  <si>
    <t>Superficial Gas Velocity at Bed Bottom</t>
  </si>
  <si>
    <t>For Test Cases 1, 2 and 3</t>
  </si>
  <si>
    <t>For Test Case 4</t>
  </si>
  <si>
    <t xml:space="preserve">Fluid Catalytic Cracking (FCC) Catalyst </t>
  </si>
  <si>
    <t>Fluid Catalytic Cracking (FCC) Catalyst</t>
  </si>
  <si>
    <t>lb/ft3</t>
  </si>
  <si>
    <t>3% Fines FCC Catalyst</t>
  </si>
  <si>
    <t>12% Fines FCC Catalyst</t>
  </si>
  <si>
    <t xml:space="preserve">Particle Diameter </t>
  </si>
  <si>
    <t>Superficial Gas Velocity</t>
  </si>
  <si>
    <t>Minimum bubbling velocity</t>
  </si>
  <si>
    <r>
      <t xml:space="preserve">Median particle size, dp50 </t>
    </r>
  </si>
  <si>
    <t>Table PSRI-4</t>
  </si>
  <si>
    <t>Table PSRI-7</t>
  </si>
  <si>
    <t>Table PSRI-8</t>
  </si>
  <si>
    <t>Table PSRI-9</t>
  </si>
  <si>
    <t>Table PSRI-10</t>
  </si>
  <si>
    <t>Table PSRI-11</t>
  </si>
  <si>
    <t>Table PSRI-12</t>
  </si>
  <si>
    <t>Table PSRI-13</t>
  </si>
  <si>
    <t>Not Available</t>
  </si>
  <si>
    <t>Test Materials</t>
  </si>
  <si>
    <t>Experimental</t>
  </si>
  <si>
    <t>Material Properties and Minimum Fluidization Test Data</t>
  </si>
  <si>
    <t>Experimental Results</t>
  </si>
  <si>
    <t>Test Case 1: 3% Fines FCC, Hbed,static = 12 ft (3.66 m), Ug = 1 ft/s (0.3 m/s)</t>
  </si>
  <si>
    <t>Fluidized Bed Tests in a 3-ft (0.9-m)-Diameter Column</t>
  </si>
  <si>
    <t>FCC Catalyst</t>
  </si>
  <si>
    <t xml:space="preserve">Ring Sparger </t>
  </si>
  <si>
    <t>Fig. PSRI-3</t>
  </si>
  <si>
    <t>Z</t>
  </si>
  <si>
    <t>inch</t>
  </si>
  <si>
    <t>ft</t>
  </si>
  <si>
    <t>DPD12</t>
  </si>
  <si>
    <t>DPD23</t>
  </si>
  <si>
    <t>DPD34</t>
  </si>
  <si>
    <t>DPD45</t>
  </si>
  <si>
    <t>DPD56</t>
  </si>
  <si>
    <t>DPD67</t>
  </si>
  <si>
    <t>DPD78</t>
  </si>
  <si>
    <t>DPD89</t>
  </si>
  <si>
    <t>DPD910</t>
  </si>
  <si>
    <t>DPD1011</t>
  </si>
  <si>
    <t>DPD1112</t>
  </si>
  <si>
    <t>DPD1213</t>
  </si>
  <si>
    <t>DPD1314</t>
  </si>
  <si>
    <t>DPD1415</t>
  </si>
  <si>
    <t>DPD1516</t>
  </si>
  <si>
    <t>DPD1617</t>
  </si>
  <si>
    <t>DPD1718</t>
  </si>
  <si>
    <t>DPD1819</t>
  </si>
  <si>
    <t>Mid-point Height</t>
  </si>
  <si>
    <t>Measurement Section</t>
  </si>
  <si>
    <t>Measurement Interval</t>
  </si>
  <si>
    <t>DP      Transducer</t>
  </si>
  <si>
    <t>Diff Pressure per Unit Length</t>
  </si>
  <si>
    <t>inches of water</t>
  </si>
  <si>
    <t xml:space="preserve"> inches of water</t>
  </si>
  <si>
    <t>DPVALAL2</t>
  </si>
  <si>
    <t>DPVALAL4</t>
  </si>
  <si>
    <t>DPVALAL1</t>
  </si>
  <si>
    <t>DPVALAL3</t>
  </si>
  <si>
    <t>DPVAL2</t>
  </si>
  <si>
    <t>DPVAL1</t>
  </si>
  <si>
    <t>DPVAL3</t>
  </si>
  <si>
    <t>kg/m3</t>
  </si>
  <si>
    <t>DP/gL</t>
  </si>
  <si>
    <t>SI Units</t>
  </si>
  <si>
    <t>Fines Content</t>
  </si>
  <si>
    <t xml:space="preserve">Superficial </t>
  </si>
  <si>
    <t xml:space="preserve">Gas Velocity </t>
  </si>
  <si>
    <t>at Bed Bottom</t>
  </si>
  <si>
    <t xml:space="preserve">Freeboard </t>
  </si>
  <si>
    <t xml:space="preserve">Temperature </t>
  </si>
  <si>
    <t xml:space="preserve">Particle </t>
  </si>
  <si>
    <t>Size Distribution</t>
  </si>
  <si>
    <t xml:space="preserve">Axial Profiles </t>
  </si>
  <si>
    <t xml:space="preserve">Pressure Drop </t>
  </si>
  <si>
    <t>Per Unit Length</t>
  </si>
  <si>
    <t xml:space="preserve">Differential </t>
  </si>
  <si>
    <t xml:space="preserve">Pressure </t>
  </si>
  <si>
    <t xml:space="preserve">Fluctuations </t>
  </si>
  <si>
    <t xml:space="preserve">Across </t>
  </si>
  <si>
    <t>Entire Bed</t>
  </si>
  <si>
    <t>Across 24 in (61 cm)</t>
  </si>
  <si>
    <t>Section</t>
  </si>
  <si>
    <t xml:space="preserve">Bubble Probe </t>
  </si>
  <si>
    <t xml:space="preserve">Signal Intensity </t>
  </si>
  <si>
    <t xml:space="preserve">at Various Radial </t>
  </si>
  <si>
    <t xml:space="preserve">Locations at Height </t>
  </si>
  <si>
    <t>z= 5 ft (1.52 m)</t>
  </si>
  <si>
    <t xml:space="preserve">Fluidized Bed Test Conditions </t>
  </si>
  <si>
    <t>Hstatic, ft (m)</t>
  </si>
  <si>
    <t>8   (2.44)</t>
  </si>
  <si>
    <t>Ug, ft/s,  (m/s)</t>
  </si>
  <si>
    <t>2   (0.6)</t>
  </si>
  <si>
    <t>psig   (Pa)</t>
  </si>
  <si>
    <t>(°C)</t>
  </si>
  <si>
    <t>Mean DP</t>
  </si>
  <si>
    <t>Std Dev of DP</t>
  </si>
  <si>
    <t>Across the Entire Bed</t>
  </si>
  <si>
    <t>Across 24 in Section</t>
  </si>
  <si>
    <t>DPVAL4</t>
  </si>
  <si>
    <t>DL</t>
  </si>
  <si>
    <t xml:space="preserve"> cm of water</t>
  </si>
  <si>
    <t>cm of water</t>
  </si>
  <si>
    <t>Unit Length</t>
  </si>
  <si>
    <t>Raw Data File:</t>
  </si>
  <si>
    <t xml:space="preserve">Two oppositely placed bubble probes, PSRI1 and PSRI2, were simultaneously moved to measure bubble properties at opposite </t>
  </si>
  <si>
    <t>radial locations (Test Case 4: 12% Fines FCC, 8 ft Static Bed Height, Ug = 2 ft/s )</t>
  </si>
  <si>
    <t>at 4 Circumferential Locations (Test Case 4: 12% Fines FCC, 8 ft Static Bed Height, Ug = 2 ft/s )</t>
  </si>
  <si>
    <t>at 4 Circumferential Locations (Test Case 4: 12% Fines FCC, 8 ft (2.44 m) Static Bed Height, Ug = 2 ft/s (0.6 m/s) )</t>
  </si>
  <si>
    <t>Static Bed Ht</t>
  </si>
  <si>
    <t>Radial Location</t>
  </si>
  <si>
    <t>of Bubble Probe</t>
  </si>
  <si>
    <t>Sup Gas Vel</t>
  </si>
  <si>
    <t>Bubble Probe Data File Name</t>
  </si>
  <si>
    <t>PSRI2, inch</t>
  </si>
  <si>
    <t>PSRI1, inch</t>
  </si>
  <si>
    <t>PSRI2, cm</t>
  </si>
  <si>
    <t>PSRI1, cm</t>
  </si>
  <si>
    <t>Test Case 2: 3% Fines FCC, Hbed,static = 4 ft (1.22 m), Ug = 1 ft/s (0.3 m/s)</t>
  </si>
  <si>
    <t>Test Case 3: 3% Fines FCC, Hbed,static = 8 ft (2.44 m), Ug = 2 ft/s (0.6 m/s)</t>
  </si>
  <si>
    <t>Test Case 4: 12% Fines FCC, Hbed,static = 8 ft (2.44 m), Ug = 2 ft/s (0.6 m/s)</t>
  </si>
  <si>
    <t>1   (0.3)</t>
  </si>
  <si>
    <t>4   (1.22)</t>
  </si>
  <si>
    <t>at 4 Circumferential Locations (Test Case 2: 3% Fines FCC, 4 ft Static Bed Height, Ug = 1 ft/s )</t>
  </si>
  <si>
    <t>at 4 Circumferential Locations (Test Case 2: 3% Fines FCC, 4 ft (1.22 m) Static Bed Height, Ug = 1 ft/s (0.3 m/s) )</t>
  </si>
  <si>
    <t>Sampling Rate = 1000 Hz, Sampling Time = 180 s</t>
  </si>
  <si>
    <r>
      <t>radial locations (</t>
    </r>
    <r>
      <rPr>
        <b/>
        <sz val="10"/>
        <color indexed="10"/>
        <rFont val="Calibri"/>
        <family val="2"/>
      </rPr>
      <t>Test Case 4: 3% Fines FCC, 12 ft Static Bed Height, Ug = 1 ft/s</t>
    </r>
    <r>
      <rPr>
        <b/>
        <sz val="10"/>
        <rFont val="Calibri"/>
        <family val="2"/>
      </rPr>
      <t xml:space="preserve"> )</t>
    </r>
  </si>
  <si>
    <r>
      <t>at 4 Circumferential Locations (</t>
    </r>
    <r>
      <rPr>
        <b/>
        <sz val="10"/>
        <color indexed="10"/>
        <rFont val="Calibri"/>
        <family val="2"/>
      </rPr>
      <t>Test Case 4: 3% Fines FCC, 12 ft Static Bed Height, Ug = 1 ft/s</t>
    </r>
    <r>
      <rPr>
        <b/>
        <sz val="10"/>
        <rFont val="Calibri"/>
        <family val="2"/>
      </rPr>
      <t xml:space="preserve"> )</t>
    </r>
  </si>
  <si>
    <r>
      <t>at 4 Circumferential Locations (</t>
    </r>
    <r>
      <rPr>
        <b/>
        <sz val="10"/>
        <color indexed="10"/>
        <rFont val="Calibri"/>
        <family val="2"/>
      </rPr>
      <t>Test Case 4: 3% Fines FCC, 12 ft (3.66 m) Static Bed Height, Ug = 1 ft/s (0.3 m/s)</t>
    </r>
    <r>
      <rPr>
        <b/>
        <sz val="10"/>
        <rFont val="Calibri"/>
        <family val="2"/>
      </rPr>
      <t xml:space="preserve"> )</t>
    </r>
  </si>
  <si>
    <t>Describe how the solid phase was treated (e.g., single spherical particle, or particle sized distribution).</t>
  </si>
  <si>
    <t>Units</t>
  </si>
  <si>
    <t xml:space="preserve">Sub-models used:  </t>
  </si>
  <si>
    <t>AXIAL DP/L PROFILE</t>
  </si>
  <si>
    <t>DIFFERENTIAL PRESSURE FLUCTUATIONS</t>
  </si>
  <si>
    <t>RADIAL PROFILES OF BUBBLE PROBE DATA</t>
  </si>
  <si>
    <t>Note: These time series data files also contain differentual pressure fluctuations which were simultaneously acquired with the bubble probe data.</t>
  </si>
  <si>
    <t>Test Case 1</t>
  </si>
  <si>
    <t>Test Case 2</t>
  </si>
  <si>
    <t>Test Case 3</t>
  </si>
  <si>
    <t>Test Case 4</t>
  </si>
  <si>
    <t>These are .txt files. Each has 180000 rows and several columns. The units are given in the column headings.</t>
  </si>
  <si>
    <t>List of Time Series Data Files</t>
  </si>
  <si>
    <t>Raw Data Files</t>
  </si>
  <si>
    <t>CFD Fluidized Bed Challenge Problem:</t>
  </si>
  <si>
    <t>Fluidization of FCC Catalyst Particles in a 3-ft (0.9-m)-Diameter Unit</t>
  </si>
  <si>
    <t>CFD Model Information:</t>
  </si>
  <si>
    <t>Minimum fluidization density</t>
  </si>
  <si>
    <t>Minimum bubbling density</t>
  </si>
  <si>
    <t>(lb/ft3)</t>
  </si>
  <si>
    <t>(kg/m3)</t>
  </si>
  <si>
    <t>(% &lt; 44 micron)</t>
  </si>
  <si>
    <t>Data Not Available</t>
  </si>
  <si>
    <t>at 4 Circumferential Locations (Test Case 3: 3% Fines FCC, 8 ft Static Bed Height, Ug = 2 ft/s )</t>
  </si>
  <si>
    <t>Change to H=10 we have a more complete set of data</t>
  </si>
  <si>
    <t>Not available</t>
  </si>
  <si>
    <t>Hstatic, ft  (m)</t>
  </si>
  <si>
    <t>10   (3.05)</t>
  </si>
  <si>
    <t>4    (1.22)</t>
  </si>
  <si>
    <t>8    (2.44)</t>
  </si>
  <si>
    <t>Ug, ft/s   (m/s)</t>
  </si>
  <si>
    <t>1     (0.3)</t>
  </si>
  <si>
    <t>2     (0.6)</t>
  </si>
  <si>
    <t>PSRI Fluid Bed Unit</t>
  </si>
  <si>
    <t>Circumferential Locations of Bubble Probe and Differential Pressure Fluctuations Measurements</t>
  </si>
  <si>
    <t>12  (3.66)</t>
  </si>
  <si>
    <t>Time Series Data</t>
  </si>
  <si>
    <t>Data File Name</t>
  </si>
  <si>
    <t>Type of Measurement</t>
  </si>
  <si>
    <t xml:space="preserve">Overall Differential Pressure Fluctuations and Differential Pressure Fluctuations </t>
  </si>
  <si>
    <t>Optical Fiber Bubble Probe Data at a given radial location at axial height z = 5 ft (1.52 m)</t>
  </si>
  <si>
    <t>across 24 in (61 cm) sections, 90 degree apart around the column with midpoint elevation of 5 ft (1.52 m)</t>
  </si>
  <si>
    <t>PSRI Fluidized Bed Tests in a 3-ft (0.9-m)-Diameter Column</t>
  </si>
  <si>
    <t>PSRI</t>
  </si>
  <si>
    <t>PSRI Test Materials Properties</t>
  </si>
  <si>
    <t>Radial Bubble</t>
  </si>
  <si>
    <t>Void Fraction</t>
  </si>
  <si>
    <t>Profile</t>
  </si>
  <si>
    <t>Velocity</t>
  </si>
  <si>
    <t>Pierced Length</t>
  </si>
  <si>
    <t>Modeler to Predict</t>
  </si>
  <si>
    <r>
      <t>D</t>
    </r>
    <r>
      <rPr>
        <b/>
        <vertAlign val="subscript"/>
        <sz val="12"/>
        <rFont val="Calibri"/>
        <family val="2"/>
      </rPr>
      <t>O</t>
    </r>
    <r>
      <rPr>
        <b/>
        <sz val="12"/>
        <rFont val="Calibri"/>
        <family val="2"/>
      </rPr>
      <t xml:space="preserve"> (in) :</t>
    </r>
  </si>
  <si>
    <r>
      <t>D</t>
    </r>
    <r>
      <rPr>
        <b/>
        <vertAlign val="subscript"/>
        <sz val="12"/>
        <rFont val="Calibri"/>
        <family val="2"/>
      </rPr>
      <t>O</t>
    </r>
    <r>
      <rPr>
        <b/>
        <sz val="12"/>
        <rFont val="Calibri"/>
        <family val="2"/>
      </rPr>
      <t xml:space="preserve"> (m) :</t>
    </r>
  </si>
  <si>
    <r>
      <t>D</t>
    </r>
    <r>
      <rPr>
        <b/>
        <vertAlign val="subscript"/>
        <sz val="12"/>
        <rFont val="Calibri"/>
        <family val="2"/>
      </rPr>
      <t>I</t>
    </r>
    <r>
      <rPr>
        <b/>
        <sz val="12"/>
        <rFont val="Calibri"/>
        <family val="2"/>
      </rPr>
      <t xml:space="preserve"> (in) :</t>
    </r>
  </si>
  <si>
    <r>
      <t>D</t>
    </r>
    <r>
      <rPr>
        <b/>
        <vertAlign val="subscript"/>
        <sz val="12"/>
        <rFont val="Calibri"/>
        <family val="2"/>
      </rPr>
      <t>I</t>
    </r>
    <r>
      <rPr>
        <b/>
        <sz val="12"/>
        <rFont val="Calibri"/>
        <family val="2"/>
      </rPr>
      <t xml:space="preserve"> (m) :</t>
    </r>
  </si>
  <si>
    <r>
      <t>P</t>
    </r>
    <r>
      <rPr>
        <b/>
        <vertAlign val="subscript"/>
        <sz val="12"/>
        <rFont val="Calibri"/>
        <family val="2"/>
      </rPr>
      <t xml:space="preserve">std </t>
    </r>
    <r>
      <rPr>
        <b/>
        <sz val="12"/>
        <rFont val="Calibri"/>
        <family val="2"/>
      </rPr>
      <t>(psig) :</t>
    </r>
  </si>
  <si>
    <r>
      <t>T</t>
    </r>
    <r>
      <rPr>
        <b/>
        <vertAlign val="subscript"/>
        <sz val="12"/>
        <rFont val="Calibri"/>
        <family val="2"/>
      </rPr>
      <t xml:space="preserve">std </t>
    </r>
    <r>
      <rPr>
        <b/>
        <sz val="12"/>
        <rFont val="Calibri"/>
        <family val="2"/>
      </rPr>
      <t>(°C) :</t>
    </r>
  </si>
  <si>
    <t>Mid-point Height From Bottom Flange</t>
  </si>
  <si>
    <t>Required CFD Model Info'!A1</t>
  </si>
  <si>
    <t>Experimental Unit - PSRI Minimum Fluidization Column</t>
  </si>
  <si>
    <t>Experimental Unit - PSRI Fluid Bed Unit</t>
  </si>
  <si>
    <t>m/s</t>
  </si>
  <si>
    <t>psi/ft</t>
  </si>
  <si>
    <t>DP Across 6 in</t>
  </si>
  <si>
    <t>psi</t>
  </si>
  <si>
    <t>N/m2 or Pa</t>
  </si>
  <si>
    <t>DP Across 6 in (15.24 cm)</t>
  </si>
  <si>
    <t>Fluidized Bed Test Conditions</t>
  </si>
  <si>
    <t>Pipe Manifold - Fig. PSRI-3</t>
  </si>
  <si>
    <t>Ring Sparger - Fig. PSRI-4</t>
  </si>
  <si>
    <t xml:space="preserve">Table PSRI-2: Particle Size Distribution </t>
  </si>
  <si>
    <t>Table PSRI-3: Minimum Fluidization Test Data</t>
  </si>
  <si>
    <t>Bubble Probe Signal Intensity at Radial Locations in Table PSRI-4 at Height z= 5 ft (1.52 m)</t>
  </si>
  <si>
    <t>Axial Profiles Pressure Drop Per Unit Length at Axial Locations in Table PSRI-3</t>
  </si>
  <si>
    <t>Table PSRI-3: Axial Pressure Gradient Profile :</t>
  </si>
  <si>
    <t>From Bottom Flange</t>
  </si>
  <si>
    <t xml:space="preserve">Mid-point Height </t>
  </si>
  <si>
    <t>PSRI2, cm from center</t>
  </si>
  <si>
    <t>PSRI1, cm from center</t>
  </si>
  <si>
    <t>PSRI2, inch from center</t>
  </si>
  <si>
    <t>PSRI1, inch from center</t>
  </si>
  <si>
    <t>Table PSRI-4: Radial Locations of Bubble Probes PSRI1 and PSRI2</t>
  </si>
  <si>
    <t>At r = 0 after removing PSRI1</t>
  </si>
  <si>
    <t>BUBBLE PROBES DATA</t>
  </si>
  <si>
    <t>D3FCC3H12UG1BubbleR031516</t>
  </si>
  <si>
    <t>D3FCC3H12UG1BubbleR090816</t>
  </si>
  <si>
    <t>D3FCC3H12UG1BubbleR120716</t>
  </si>
  <si>
    <t>D3FCC3H12UG1BubbleR141116</t>
  </si>
  <si>
    <t>D3FCC3H12UG1BubbleR161116</t>
  </si>
  <si>
    <t>D3FCC3H12UG1BubblePSRI1R10016</t>
  </si>
  <si>
    <t>D3FCC3H12UG1BubblePSRI2R10016</t>
  </si>
  <si>
    <t>Across 24 in Section at Midpoint z = 5 ft (1.52 m)</t>
  </si>
  <si>
    <t>Section, z = 1.52 m</t>
  </si>
  <si>
    <t>Fig. PSRI-4</t>
  </si>
  <si>
    <t>Across 24 in Section at Midpoint z = 2 ft (0.61 m)</t>
  </si>
  <si>
    <t>D3FCC3H4UG1DPVAL</t>
  </si>
  <si>
    <t>D3FCC3H8UG2DPVAL</t>
  </si>
  <si>
    <t>D3FCC12H8UG2BubbleR031516</t>
  </si>
  <si>
    <t>D3FCC12H8UG2BubblePSRI2R0PSRI1031516</t>
  </si>
  <si>
    <t>D3FCC12H8UG2BubblePSRI1R0PSRI2031516</t>
  </si>
  <si>
    <t>D3FCC12H8UG2BubbleR0090816</t>
  </si>
  <si>
    <t>D3FCC12H8UG2BubbleR120716</t>
  </si>
  <si>
    <t>D3FCC12H8UG2BubbleR141116</t>
  </si>
  <si>
    <t>D3FCC12H8UG2BubbleR161116</t>
  </si>
  <si>
    <t>D3FCC12H8UG2DPVAL</t>
  </si>
  <si>
    <t>across 24 in (61 cm) sections, 90 degree apart around the column with midpoint elevation of 2 ft (0.61 m)</t>
  </si>
  <si>
    <r>
      <t xml:space="preserve">Table PSRI-4: Axial Pressure Gradient Profile : </t>
    </r>
    <r>
      <rPr>
        <b/>
        <sz val="10"/>
        <color indexed="10"/>
        <rFont val="Calibri"/>
        <family val="2"/>
      </rPr>
      <t>3% Fines FCC, 12 ft Static Bed Height, Ug = 1 ft/s</t>
    </r>
    <r>
      <rPr>
        <b/>
        <sz val="10"/>
        <rFont val="Calibri"/>
        <family val="2"/>
      </rPr>
      <t xml:space="preserve"> </t>
    </r>
  </si>
  <si>
    <r>
      <t xml:space="preserve">Table PSRI-4-SI: Axial Pressure Gradient Profile : </t>
    </r>
    <r>
      <rPr>
        <b/>
        <sz val="10"/>
        <color indexed="10"/>
        <rFont val="Calibri"/>
        <family val="2"/>
      </rPr>
      <t>3% Fines FCC, 3.66 m Static Bed Height, Ug = 0.3 m/s</t>
    </r>
  </si>
  <si>
    <t xml:space="preserve">Table PSRI-5: Standard Deviation of Differential Pressure Fluctuations Across the Entire Bed and Across 24 in (61 cm) Section </t>
  </si>
  <si>
    <t xml:space="preserve">Table PSRI-5-SI: Standard Deviation of Differential Pressure Fluctuations Across the Entire Bed and Across 24 in (61 cm) Section </t>
  </si>
  <si>
    <t>Table PSRI-6: Data files containing optical fiber bubble probe data taken at various radial locations at height z = 5 ft (1.52 m)</t>
  </si>
  <si>
    <t>Table PSRI-7: Axial Pressure Gradient Profile : 3% Fines FCC, 4 ft (1.22 m) Static Bed Height, Ug = 1 ft/s  (0.3 m/s)</t>
  </si>
  <si>
    <t>Table PSRI-7-SI: Axial Pressure Gradient Profile : 3% Fines FCC, 1.22 m Static Bed Height, Ug = 0.3 m/s</t>
  </si>
  <si>
    <t xml:space="preserve">Table PSRI-8: Standard Deviation of Differential Pressure Fluctuations Across the Entire Bed and Across 24 in (61 cm) Section </t>
  </si>
  <si>
    <t xml:space="preserve">Table PSRI-8-SI: Standard Deviation of Differential Pressure Fluctuations Across the Entire Bed and Across 24 in (61 cm) Section </t>
  </si>
  <si>
    <t xml:space="preserve">Table PSRI-9: Axial Pressure Gradient Profile : 3% Fines FCC, 8 ft Static Bed Height, Ug = 2 ft/s </t>
  </si>
  <si>
    <t>Table PSRI-9-SI: Axial Pressure Gradient Profile : 3% Fines FCC, 2.44 m Static Bed Height, Ug = 0.6 m/s</t>
  </si>
  <si>
    <t xml:space="preserve">Table PSRI-10: Standard Deviation of Differential Pressure Fluctuations Across the Entire Bed and Across 24 in (61 cm) Section </t>
  </si>
  <si>
    <t xml:space="preserve">Table PSRI-10-SI: Standard Deviation of Differential Pressure Fluctuations Across the Entire Bed and Across 24 in (61 cm) Section </t>
  </si>
  <si>
    <t xml:space="preserve">Table PSRI-11: Axial Pressure Gradient Profile : 12% Fines FCC, 8 ft Static Bed Height, Ug = 2 ft/s </t>
  </si>
  <si>
    <t>Table PSRI-11-SI: Axial Pressure Gradient Profile : 12% Fines FCC, 2.44 m Static Bed Height, Ug = 0.6 m/s</t>
  </si>
  <si>
    <t xml:space="preserve">Table PSRI-12: Standard Deviation of Differential Pressure Fluctuations Across the Entire Bed and Across 24 in (61 cm) Section </t>
  </si>
  <si>
    <t xml:space="preserve">Table PSRI-12-SI: Standard Deviation of Differential Pressure Fluctuations Across the Entire Bed and Across 24 in (61 cm) Section </t>
  </si>
  <si>
    <t>Table PSRI-13: Data files containing optical fiber bubble probe data taken at various radial locations at height z = 5 ft (1.52 m)</t>
  </si>
  <si>
    <t>NA</t>
  </si>
  <si>
    <t>Table PSRI-5</t>
  </si>
  <si>
    <t>Table PSRI-6</t>
  </si>
  <si>
    <t>(1) DP Fluctuations transmitters are DP#1, DP#2, DP#3 and DP#4. DP#1 is located approximately opposite of DP#3.</t>
  </si>
  <si>
    <t>(1b) Data measured across the entire bed around the column are referred to in the data files as DVALAL1, DVALAL2, DVALAL3 and DVALAL4 corresponding to differential pressure transmitters 1 to 4.</t>
  </si>
  <si>
    <t>(2) Tests with bed heights greater than 4 ft (1.22 m), bubble probes are located 5 ft (1.52 m) above the bottom flange. For the test case with bed height of 4 ft (1.22 m) the probes are at z = 2 ft (0.61 m).</t>
  </si>
  <si>
    <t>(3) The midpoint location of the DP fluctuations measurement sections is 5 ft (1.52 m) above the air distributor for bed heights greater than 4 ft (1.22 m) and 2 ft (0.61 m) for the static bed height of 4 ft (1.22 m)</t>
  </si>
  <si>
    <t>(4) Bubble probes drawings are available, if needed.</t>
  </si>
  <si>
    <t>(5) Bubble Probe 1 Data Columns are PSRI1TOP and PSRIBOT,   TOP and BOT refere to the upper and lower concentration probes that form the bubble probe top sensor</t>
  </si>
  <si>
    <t>(6) Bubble Probe 2 Data Columns are PSRI2TOP and PSR2BOT,   TOP and BOT refere to the upper and lower concentration probes that form the bubble probe top sensor</t>
  </si>
  <si>
    <t>Mass of Material = 7000 grams,  DP was measured across DP2</t>
  </si>
  <si>
    <t>Mass of material = 6832 grams,  DP was measured across DP2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</si>
</sst>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  <numFmt numFmtId="167" formatCode="0.0000"/>
    <numFmt numFmtId="168" formatCode="0.000000"/>
    <numFmt numFmtId="169" formatCode="0.00000"/>
    <numFmt numFmtId="170" formatCode="0.0000000"/>
    <numFmt numFmtId="171" formatCode="0.00000000"/>
  </numFmts>
  <fonts count="78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ourier New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b/>
      <sz val="10"/>
      <color indexed="18"/>
      <name val="Calibri"/>
      <family val="2"/>
    </font>
    <font>
      <b/>
      <sz val="10"/>
      <color indexed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0"/>
      <color indexed="36"/>
      <name val="Calibri"/>
      <family val="2"/>
    </font>
    <font>
      <sz val="12"/>
      <color indexed="40"/>
      <name val="Calibri"/>
      <family val="2"/>
    </font>
    <font>
      <sz val="12"/>
      <color indexed="36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53"/>
      <name val="Calibri"/>
      <family val="2"/>
    </font>
    <font>
      <b/>
      <sz val="10"/>
      <color indexed="40"/>
      <name val="Calibri"/>
      <family val="2"/>
    </font>
    <font>
      <b/>
      <sz val="10"/>
      <color indexed="36"/>
      <name val="Calibri"/>
      <family val="2"/>
    </font>
    <font>
      <b/>
      <sz val="10"/>
      <color indexed="17"/>
      <name val="Calibri"/>
      <family val="2"/>
    </font>
    <font>
      <b/>
      <sz val="10"/>
      <color indexed="60"/>
      <name val="Calibri"/>
      <family val="2"/>
    </font>
    <font>
      <vertAlign val="superscript"/>
      <sz val="10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color indexed="56"/>
      <name val="Calibri"/>
      <family val="2"/>
    </font>
    <font>
      <b/>
      <sz val="12"/>
      <color indexed="10"/>
      <name val="Calibri"/>
      <family val="2"/>
    </font>
    <font>
      <b/>
      <sz val="10"/>
      <color indexed="12"/>
      <name val="Calibri"/>
      <family val="2"/>
    </font>
    <font>
      <sz val="8"/>
      <name val="Calibri"/>
      <family val="2"/>
    </font>
    <font>
      <b/>
      <sz val="12"/>
      <color indexed="12"/>
      <name val="Courier New"/>
      <family val="3"/>
    </font>
    <font>
      <u val="single"/>
      <sz val="14"/>
      <color indexed="20"/>
      <name val="Arial"/>
      <family val="0"/>
    </font>
    <font>
      <sz val="14"/>
      <name val="Calibri"/>
      <family val="2"/>
    </font>
    <font>
      <sz val="10"/>
      <color indexed="40"/>
      <name val="Calibri"/>
      <family val="2"/>
    </font>
    <font>
      <sz val="14"/>
      <name val="Arial"/>
      <family val="0"/>
    </font>
    <font>
      <b/>
      <sz val="18"/>
      <name val="Calibri"/>
      <family val="2"/>
    </font>
    <font>
      <b/>
      <u val="single"/>
      <sz val="10"/>
      <color indexed="12"/>
      <name val="Courier New"/>
      <family val="3"/>
    </font>
    <font>
      <sz val="8"/>
      <name val="Arial"/>
      <family val="0"/>
    </font>
    <font>
      <b/>
      <u val="single"/>
      <sz val="8"/>
      <color indexed="12"/>
      <name val="Courier New"/>
      <family val="3"/>
    </font>
    <font>
      <b/>
      <sz val="11"/>
      <name val="Calibri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0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Calibri"/>
      <family val="2"/>
    </font>
    <font>
      <sz val="16"/>
      <color indexed="12"/>
      <name val="Arial"/>
      <family val="0"/>
    </font>
    <font>
      <b/>
      <sz val="26"/>
      <color indexed="12"/>
      <name val="Calibri"/>
      <family val="2"/>
    </font>
    <font>
      <sz val="12"/>
      <color indexed="10"/>
      <name val="Arial"/>
      <family val="0"/>
    </font>
    <font>
      <b/>
      <vertAlign val="subscript"/>
      <sz val="12"/>
      <name val="Calibri"/>
      <family val="2"/>
    </font>
    <font>
      <sz val="10"/>
      <color indexed="12"/>
      <name val="Arial"/>
      <family val="0"/>
    </font>
    <font>
      <sz val="10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164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164" fontId="22" fillId="0" borderId="0" xfId="57" applyFont="1">
      <alignment/>
      <protection/>
    </xf>
    <xf numFmtId="164" fontId="22" fillId="0" borderId="0" xfId="57" applyFont="1" applyAlignment="1">
      <alignment horizontal="center"/>
      <protection/>
    </xf>
    <xf numFmtId="164" fontId="21" fillId="0" borderId="0" xfId="57" applyFont="1">
      <alignment/>
      <protection/>
    </xf>
    <xf numFmtId="164" fontId="22" fillId="0" borderId="0" xfId="57" applyFont="1" applyAlignment="1">
      <alignment horizontal="left"/>
      <protection/>
    </xf>
    <xf numFmtId="164" fontId="22" fillId="0" borderId="0" xfId="57" applyFont="1" applyAlignment="1" quotePrefix="1">
      <alignment horizontal="left"/>
      <protection/>
    </xf>
    <xf numFmtId="164" fontId="23" fillId="0" borderId="0" xfId="57" applyFont="1">
      <alignment/>
      <protection/>
    </xf>
    <xf numFmtId="164" fontId="22" fillId="0" borderId="0" xfId="57" applyFont="1" applyBorder="1">
      <alignment/>
      <protection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26" fillId="0" borderId="0" xfId="57" applyNumberFormat="1" applyFont="1" applyBorder="1" applyAlignment="1">
      <alignment horizontal="center"/>
      <protection/>
    </xf>
    <xf numFmtId="164" fontId="22" fillId="0" borderId="0" xfId="57" applyFont="1" applyAlignment="1">
      <alignment horizontal="right"/>
      <protection/>
    </xf>
    <xf numFmtId="0" fontId="34" fillId="0" borderId="0" xfId="0" applyFont="1" applyFill="1" applyBorder="1" applyAlignment="1">
      <alignment/>
    </xf>
    <xf numFmtId="164" fontId="22" fillId="0" borderId="0" xfId="57" applyFont="1" applyAlignment="1">
      <alignment/>
      <protection/>
    </xf>
    <xf numFmtId="164" fontId="22" fillId="0" borderId="0" xfId="57" applyFont="1" applyAlignment="1" quotePrefix="1">
      <alignment wrapText="1"/>
      <protection/>
    </xf>
    <xf numFmtId="164" fontId="24" fillId="0" borderId="0" xfId="57" applyFont="1" applyAlignment="1">
      <alignment horizontal="right"/>
      <protection/>
    </xf>
    <xf numFmtId="164" fontId="29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164" fontId="23" fillId="0" borderId="0" xfId="57" applyFont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164" fontId="33" fillId="0" borderId="0" xfId="57" applyFont="1" applyBorder="1" applyAlignment="1">
      <alignment horizontal="center"/>
      <protection/>
    </xf>
    <xf numFmtId="165" fontId="33" fillId="0" borderId="0" xfId="57" applyNumberFormat="1" applyFont="1" applyBorder="1" applyAlignment="1">
      <alignment horizontal="center"/>
      <protection/>
    </xf>
    <xf numFmtId="164" fontId="34" fillId="0" borderId="0" xfId="57" applyFont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164" fontId="35" fillId="0" borderId="0" xfId="57" applyFont="1" applyBorder="1" applyAlignment="1">
      <alignment horizontal="center"/>
      <protection/>
    </xf>
    <xf numFmtId="164" fontId="36" fillId="0" borderId="0" xfId="57" applyFont="1" applyBorder="1" applyAlignment="1">
      <alignment horizontal="center"/>
      <protection/>
    </xf>
    <xf numFmtId="164" fontId="37" fillId="0" borderId="0" xfId="57" applyFont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164" fontId="22" fillId="0" borderId="0" xfId="57" applyFont="1" applyBorder="1" applyAlignment="1">
      <alignment horizontal="center"/>
      <protection/>
    </xf>
    <xf numFmtId="2" fontId="26" fillId="0" borderId="0" xfId="57" applyNumberFormat="1" applyFont="1" applyBorder="1" applyAlignment="1">
      <alignment horizontal="center"/>
      <protection/>
    </xf>
    <xf numFmtId="164" fontId="27" fillId="0" borderId="0" xfId="57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23" fillId="0" borderId="0" xfId="57" applyFont="1" applyBorder="1">
      <alignment/>
      <protection/>
    </xf>
    <xf numFmtId="0" fontId="23" fillId="0" borderId="0" xfId="0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0" borderId="0" xfId="42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 wrapText="1"/>
    </xf>
    <xf numFmtId="1" fontId="38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/>
    </xf>
    <xf numFmtId="164" fontId="22" fillId="0" borderId="0" xfId="57" applyFont="1" applyBorder="1" applyAlignment="1">
      <alignment wrapText="1"/>
      <protection/>
    </xf>
    <xf numFmtId="164" fontId="30" fillId="0" borderId="0" xfId="57" applyFont="1" applyBorder="1" applyAlignment="1">
      <alignment horizontal="center"/>
      <protection/>
    </xf>
    <xf numFmtId="166" fontId="22" fillId="0" borderId="0" xfId="42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 wrapText="1"/>
    </xf>
    <xf numFmtId="164" fontId="22" fillId="0" borderId="0" xfId="57" applyFont="1" applyBorder="1" applyAlignment="1">
      <alignment horizontal="left"/>
      <protection/>
    </xf>
    <xf numFmtId="164" fontId="24" fillId="0" borderId="0" xfId="57" applyFont="1" applyBorder="1" applyAlignment="1">
      <alignment horizontal="right"/>
      <protection/>
    </xf>
    <xf numFmtId="164" fontId="22" fillId="0" borderId="0" xfId="57" applyFont="1" applyBorder="1" applyAlignment="1" quotePrefix="1">
      <alignment horizontal="left"/>
      <protection/>
    </xf>
    <xf numFmtId="1" fontId="39" fillId="0" borderId="0" xfId="57" applyNumberFormat="1" applyFont="1" applyBorder="1" applyAlignment="1">
      <alignment horizontal="right"/>
      <protection/>
    </xf>
    <xf numFmtId="2" fontId="39" fillId="0" borderId="0" xfId="57" applyNumberFormat="1" applyFont="1" applyBorder="1" applyAlignment="1">
      <alignment horizontal="right"/>
      <protection/>
    </xf>
    <xf numFmtId="164" fontId="22" fillId="0" borderId="0" xfId="57" applyFont="1" applyBorder="1" applyAlignment="1">
      <alignment/>
      <protection/>
    </xf>
    <xf numFmtId="1" fontId="40" fillId="0" borderId="0" xfId="57" applyNumberFormat="1" applyFont="1" applyBorder="1" applyAlignment="1">
      <alignment horizontal="right"/>
      <protection/>
    </xf>
    <xf numFmtId="1" fontId="41" fillId="0" borderId="0" xfId="57" applyNumberFormat="1" applyFont="1" applyBorder="1" applyAlignment="1">
      <alignment horizontal="right"/>
      <protection/>
    </xf>
    <xf numFmtId="2" fontId="40" fillId="0" borderId="0" xfId="57" applyNumberFormat="1" applyFont="1" applyBorder="1" applyAlignment="1">
      <alignment horizontal="right"/>
      <protection/>
    </xf>
    <xf numFmtId="2" fontId="41" fillId="0" borderId="0" xfId="57" applyNumberFormat="1" applyFont="1" applyBorder="1" applyAlignment="1">
      <alignment horizontal="right"/>
      <protection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166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4" fillId="0" borderId="0" xfId="57" applyFont="1" applyAlignment="1">
      <alignment horizontal="right"/>
      <protection/>
    </xf>
    <xf numFmtId="2" fontId="27" fillId="0" borderId="0" xfId="57" applyNumberFormat="1" applyFont="1" applyBorder="1" applyAlignment="1">
      <alignment horizontal="center"/>
      <protection/>
    </xf>
    <xf numFmtId="2" fontId="22" fillId="0" borderId="0" xfId="57" applyNumberFormat="1" applyFont="1" applyBorder="1" applyAlignment="1">
      <alignment horizontal="center"/>
      <protection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9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3" fillId="0" borderId="0" xfId="0" applyFont="1" applyBorder="1" applyAlignment="1">
      <alignment/>
    </xf>
    <xf numFmtId="1" fontId="24" fillId="0" borderId="0" xfId="57" applyNumberFormat="1" applyFont="1" applyAlignment="1">
      <alignment horizontal="right"/>
      <protection/>
    </xf>
    <xf numFmtId="164" fontId="23" fillId="0" borderId="0" xfId="57" applyFont="1" applyBorder="1" applyAlignment="1">
      <alignment/>
      <protection/>
    </xf>
    <xf numFmtId="0" fontId="28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1" fontId="22" fillId="0" borderId="14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49" fillId="0" borderId="0" xfId="53" applyFont="1" applyAlignment="1" applyProtection="1">
      <alignment horizontal="right"/>
      <protection/>
    </xf>
    <xf numFmtId="0" fontId="44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4" fontId="31" fillId="0" borderId="0" xfId="57" applyFont="1" applyBorder="1" applyAlignment="1">
      <alignment horizontal="center"/>
      <protection/>
    </xf>
    <xf numFmtId="0" fontId="52" fillId="0" borderId="0" xfId="0" applyFont="1" applyFill="1" applyBorder="1" applyAlignment="1">
      <alignment/>
    </xf>
    <xf numFmtId="164" fontId="22" fillId="0" borderId="18" xfId="57" applyFont="1" applyBorder="1" applyAlignment="1">
      <alignment horizontal="center" wrapText="1"/>
      <protection/>
    </xf>
    <xf numFmtId="164" fontId="22" fillId="0" borderId="19" xfId="57" applyFont="1" applyBorder="1" applyAlignment="1">
      <alignment horizontal="center" wrapText="1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2" fontId="22" fillId="0" borderId="14" xfId="42" applyNumberFormat="1" applyFont="1" applyFill="1" applyBorder="1" applyAlignment="1">
      <alignment horizontal="center"/>
    </xf>
    <xf numFmtId="166" fontId="22" fillId="0" borderId="1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22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2" fontId="22" fillId="0" borderId="21" xfId="42" applyNumberFormat="1" applyFont="1" applyFill="1" applyBorder="1" applyAlignment="1">
      <alignment horizontal="center"/>
    </xf>
    <xf numFmtId="166" fontId="22" fillId="0" borderId="21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164" fontId="22" fillId="0" borderId="22" xfId="57" applyFont="1" applyBorder="1">
      <alignment/>
      <protection/>
    </xf>
    <xf numFmtId="2" fontId="22" fillId="0" borderId="22" xfId="0" applyNumberFormat="1" applyFont="1" applyFill="1" applyBorder="1" applyAlignment="1">
      <alignment horizontal="center"/>
    </xf>
    <xf numFmtId="2" fontId="22" fillId="0" borderId="22" xfId="42" applyNumberFormat="1" applyFont="1" applyFill="1" applyBorder="1" applyAlignment="1">
      <alignment horizontal="center"/>
    </xf>
    <xf numFmtId="166" fontId="22" fillId="0" borderId="22" xfId="0" applyNumberFormat="1" applyFont="1" applyFill="1" applyBorder="1" applyAlignment="1">
      <alignment horizontal="center"/>
    </xf>
    <xf numFmtId="166" fontId="22" fillId="0" borderId="22" xfId="0" applyNumberFormat="1" applyFont="1" applyFill="1" applyBorder="1" applyAlignment="1">
      <alignment horizontal="center" wrapText="1"/>
    </xf>
    <xf numFmtId="1" fontId="22" fillId="0" borderId="22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164" fontId="22" fillId="0" borderId="24" xfId="57" applyFont="1" applyBorder="1" applyAlignment="1">
      <alignment horizontal="center" vertical="center" wrapText="1"/>
      <protection/>
    </xf>
    <xf numFmtId="164" fontId="22" fillId="0" borderId="24" xfId="57" applyFont="1" applyBorder="1" applyAlignment="1">
      <alignment wrapText="1"/>
      <protection/>
    </xf>
    <xf numFmtId="164" fontId="22" fillId="0" borderId="24" xfId="57" applyFont="1" applyBorder="1" applyAlignment="1">
      <alignment horizontal="center" vertical="center" wrapText="1"/>
      <protection/>
    </xf>
    <xf numFmtId="0" fontId="23" fillId="0" borderId="24" xfId="0" applyFont="1" applyFill="1" applyBorder="1" applyAlignment="1">
      <alignment horizontal="center"/>
    </xf>
    <xf numFmtId="164" fontId="22" fillId="0" borderId="25" xfId="57" applyFont="1" applyBorder="1" applyAlignment="1">
      <alignment horizontal="center" wrapText="1"/>
      <protection/>
    </xf>
    <xf numFmtId="0" fontId="22" fillId="0" borderId="24" xfId="0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1" fontId="22" fillId="0" borderId="24" xfId="42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 wrapText="1"/>
    </xf>
    <xf numFmtId="2" fontId="22" fillId="0" borderId="24" xfId="0" applyNumberFormat="1" applyFont="1" applyFill="1" applyBorder="1" applyAlignment="1">
      <alignment horizontal="center"/>
    </xf>
    <xf numFmtId="2" fontId="22" fillId="0" borderId="24" xfId="42" applyNumberFormat="1" applyFont="1" applyFill="1" applyBorder="1" applyAlignment="1">
      <alignment horizontal="center"/>
    </xf>
    <xf numFmtId="166" fontId="22" fillId="0" borderId="24" xfId="0" applyNumberFormat="1" applyFont="1" applyFill="1" applyBorder="1" applyAlignment="1">
      <alignment horizontal="center"/>
    </xf>
    <xf numFmtId="166" fontId="22" fillId="0" borderId="24" xfId="0" applyNumberFormat="1" applyFont="1" applyFill="1" applyBorder="1" applyAlignment="1">
      <alignment horizontal="center" wrapText="1"/>
    </xf>
    <xf numFmtId="164" fontId="22" fillId="0" borderId="24" xfId="57" applyFont="1" applyBorder="1">
      <alignment/>
      <protection/>
    </xf>
    <xf numFmtId="0" fontId="22" fillId="0" borderId="24" xfId="0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164" fontId="23" fillId="0" borderId="24" xfId="57" applyFont="1" applyBorder="1">
      <alignment/>
      <protection/>
    </xf>
    <xf numFmtId="1" fontId="22" fillId="0" borderId="24" xfId="42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 wrapText="1"/>
    </xf>
    <xf numFmtId="1" fontId="22" fillId="0" borderId="24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/>
    </xf>
    <xf numFmtId="1" fontId="22" fillId="0" borderId="26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/>
    </xf>
    <xf numFmtId="1" fontId="32" fillId="0" borderId="28" xfId="0" applyNumberFormat="1" applyFont="1" applyFill="1" applyBorder="1" applyAlignment="1">
      <alignment horizontal="center"/>
    </xf>
    <xf numFmtId="166" fontId="23" fillId="0" borderId="28" xfId="0" applyNumberFormat="1" applyFont="1" applyFill="1" applyBorder="1" applyAlignment="1">
      <alignment horizontal="center"/>
    </xf>
    <xf numFmtId="166" fontId="23" fillId="0" borderId="28" xfId="42" applyNumberFormat="1" applyFont="1" applyFill="1" applyBorder="1" applyAlignment="1">
      <alignment horizontal="center"/>
    </xf>
    <xf numFmtId="166" fontId="23" fillId="0" borderId="2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42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42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20" borderId="30" xfId="0" applyFont="1" applyFill="1" applyBorder="1" applyAlignment="1">
      <alignment horizontal="center" wrapText="1"/>
    </xf>
    <xf numFmtId="0" fontId="23" fillId="24" borderId="31" xfId="0" applyFont="1" applyFill="1" applyBorder="1" applyAlignment="1">
      <alignment/>
    </xf>
    <xf numFmtId="167" fontId="23" fillId="0" borderId="32" xfId="0" applyNumberFormat="1" applyFont="1" applyBorder="1" applyAlignment="1">
      <alignment horizontal="center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8" fillId="0" borderId="36" xfId="0" applyFont="1" applyBorder="1" applyAlignment="1">
      <alignment horizontal="center"/>
    </xf>
    <xf numFmtId="167" fontId="23" fillId="0" borderId="37" xfId="0" applyNumberFormat="1" applyFont="1" applyBorder="1" applyAlignment="1">
      <alignment horizontal="center"/>
    </xf>
    <xf numFmtId="0" fontId="23" fillId="0" borderId="38" xfId="0" applyFont="1" applyBorder="1" applyAlignment="1">
      <alignment/>
    </xf>
    <xf numFmtId="0" fontId="23" fillId="0" borderId="36" xfId="0" applyFont="1" applyBorder="1" applyAlignment="1">
      <alignment/>
    </xf>
    <xf numFmtId="0" fontId="23" fillId="20" borderId="0" xfId="0" applyFont="1" applyFill="1" applyAlignment="1">
      <alignment/>
    </xf>
    <xf numFmtId="0" fontId="23" fillId="0" borderId="39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 horizontal="left"/>
    </xf>
    <xf numFmtId="164" fontId="22" fillId="0" borderId="0" xfId="57" applyFont="1" applyBorder="1" applyAlignment="1">
      <alignment horizontal="center"/>
      <protection/>
    </xf>
    <xf numFmtId="2" fontId="26" fillId="0" borderId="0" xfId="57" applyNumberFormat="1" applyFont="1" applyBorder="1" applyAlignment="1">
      <alignment horizontal="center"/>
      <protection/>
    </xf>
    <xf numFmtId="2" fontId="27" fillId="0" borderId="0" xfId="57" applyNumberFormat="1" applyFont="1" applyBorder="1" applyAlignment="1">
      <alignment horizontal="center"/>
      <protection/>
    </xf>
    <xf numFmtId="2" fontId="22" fillId="0" borderId="0" xfId="57" applyNumberFormat="1" applyFont="1" applyBorder="1" applyAlignment="1">
      <alignment horizontal="center"/>
      <protection/>
    </xf>
    <xf numFmtId="164" fontId="22" fillId="0" borderId="40" xfId="57" applyFont="1" applyBorder="1">
      <alignment/>
      <protection/>
    </xf>
    <xf numFmtId="164" fontId="22" fillId="0" borderId="30" xfId="57" applyFont="1" applyBorder="1">
      <alignment/>
      <protection/>
    </xf>
    <xf numFmtId="164" fontId="22" fillId="0" borderId="38" xfId="57" applyFont="1" applyBorder="1" applyAlignment="1">
      <alignment wrapText="1"/>
      <protection/>
    </xf>
    <xf numFmtId="164" fontId="22" fillId="0" borderId="41" xfId="57" applyFont="1" applyBorder="1" applyAlignment="1">
      <alignment wrapText="1"/>
      <protection/>
    </xf>
    <xf numFmtId="164" fontId="46" fillId="22" borderId="0" xfId="57" applyFont="1" applyFill="1" applyAlignment="1">
      <alignment horizontal="left"/>
      <protection/>
    </xf>
    <xf numFmtId="164" fontId="30" fillId="0" borderId="0" xfId="57" applyFont="1" applyBorder="1" applyAlignment="1">
      <alignment horizontal="left"/>
      <protection/>
    </xf>
    <xf numFmtId="164" fontId="22" fillId="0" borderId="25" xfId="57" applyFont="1" applyBorder="1" applyAlignment="1">
      <alignment horizontal="center" vertical="center" wrapText="1"/>
      <protection/>
    </xf>
    <xf numFmtId="164" fontId="22" fillId="0" borderId="25" xfId="57" applyFont="1" applyBorder="1" applyAlignment="1">
      <alignment wrapText="1"/>
      <protection/>
    </xf>
    <xf numFmtId="164" fontId="22" fillId="0" borderId="18" xfId="57" applyFont="1" applyBorder="1" applyAlignment="1">
      <alignment horizontal="center" vertical="center" wrapText="1"/>
      <protection/>
    </xf>
    <xf numFmtId="164" fontId="22" fillId="0" borderId="18" xfId="57" applyFont="1" applyBorder="1" applyAlignment="1">
      <alignment wrapText="1"/>
      <protection/>
    </xf>
    <xf numFmtId="164" fontId="22" fillId="0" borderId="19" xfId="57" applyFont="1" applyBorder="1" applyAlignment="1">
      <alignment wrapText="1"/>
      <protection/>
    </xf>
    <xf numFmtId="164" fontId="22" fillId="0" borderId="19" xfId="57" applyFont="1" applyBorder="1" applyAlignment="1">
      <alignment horizontal="center" vertical="center" wrapText="1"/>
      <protection/>
    </xf>
    <xf numFmtId="164" fontId="22" fillId="0" borderId="24" xfId="57" applyFont="1" applyBorder="1" applyAlignment="1">
      <alignment/>
      <protection/>
    </xf>
    <xf numFmtId="1" fontId="22" fillId="20" borderId="24" xfId="0" applyNumberFormat="1" applyFont="1" applyFill="1" applyBorder="1" applyAlignment="1">
      <alignment horizontal="center"/>
    </xf>
    <xf numFmtId="165" fontId="22" fillId="20" borderId="24" xfId="0" applyNumberFormat="1" applyFont="1" applyFill="1" applyBorder="1" applyAlignment="1">
      <alignment horizontal="center"/>
    </xf>
    <xf numFmtId="164" fontId="22" fillId="0" borderId="0" xfId="57" applyFont="1">
      <alignment/>
      <protection/>
    </xf>
    <xf numFmtId="164" fontId="22" fillId="0" borderId="40" xfId="57" applyFont="1" applyBorder="1" applyAlignment="1">
      <alignment horizontal="center"/>
      <protection/>
    </xf>
    <xf numFmtId="0" fontId="22" fillId="0" borderId="40" xfId="0" applyFont="1" applyBorder="1" applyAlignment="1">
      <alignment/>
    </xf>
    <xf numFmtId="164" fontId="22" fillId="0" borderId="42" xfId="57" applyFont="1" applyBorder="1">
      <alignment/>
      <protection/>
    </xf>
    <xf numFmtId="164" fontId="22" fillId="0" borderId="43" xfId="57" applyFont="1" applyBorder="1">
      <alignment/>
      <protection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164" fontId="22" fillId="0" borderId="44" xfId="57" applyFont="1" applyBorder="1">
      <alignment/>
      <protection/>
    </xf>
    <xf numFmtId="164" fontId="22" fillId="0" borderId="45" xfId="57" applyFont="1" applyBorder="1">
      <alignment/>
      <protection/>
    </xf>
    <xf numFmtId="164" fontId="22" fillId="0" borderId="46" xfId="57" applyFont="1" applyBorder="1">
      <alignment/>
      <protection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24" xfId="0" applyFont="1" applyBorder="1" applyAlignment="1">
      <alignment/>
    </xf>
    <xf numFmtId="166" fontId="22" fillId="0" borderId="24" xfId="0" applyNumberFormat="1" applyFont="1" applyBorder="1" applyAlignment="1">
      <alignment horizontal="center"/>
    </xf>
    <xf numFmtId="167" fontId="22" fillId="0" borderId="24" xfId="0" applyNumberFormat="1" applyFont="1" applyBorder="1" applyAlignment="1">
      <alignment horizontal="center"/>
    </xf>
    <xf numFmtId="164" fontId="22" fillId="0" borderId="47" xfId="57" applyFont="1" applyBorder="1">
      <alignment/>
      <protection/>
    </xf>
    <xf numFmtId="0" fontId="22" fillId="0" borderId="30" xfId="0" applyFont="1" applyBorder="1" applyAlignment="1">
      <alignment/>
    </xf>
    <xf numFmtId="166" fontId="22" fillId="0" borderId="30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4" fontId="22" fillId="0" borderId="0" xfId="57" applyFont="1" applyBorder="1">
      <alignment/>
      <protection/>
    </xf>
    <xf numFmtId="0" fontId="58" fillId="0" borderId="30" xfId="0" applyFont="1" applyBorder="1" applyAlignment="1">
      <alignment horizontal="left"/>
    </xf>
    <xf numFmtId="0" fontId="58" fillId="0" borderId="30" xfId="0" applyNumberFormat="1" applyFont="1" applyBorder="1" applyAlignment="1">
      <alignment horizontal="center"/>
    </xf>
    <xf numFmtId="165" fontId="58" fillId="0" borderId="30" xfId="0" applyNumberFormat="1" applyFont="1" applyBorder="1" applyAlignment="1">
      <alignment horizontal="center"/>
    </xf>
    <xf numFmtId="166" fontId="58" fillId="22" borderId="30" xfId="0" applyNumberFormat="1" applyFont="1" applyFill="1" applyBorder="1" applyAlignment="1">
      <alignment horizontal="center"/>
    </xf>
    <xf numFmtId="2" fontId="24" fillId="0" borderId="0" xfId="57" applyNumberFormat="1" applyFont="1" applyBorder="1" applyAlignment="1">
      <alignment horizontal="right"/>
      <protection/>
    </xf>
    <xf numFmtId="164" fontId="22" fillId="0" borderId="0" xfId="57" applyFont="1" applyBorder="1" applyAlignment="1">
      <alignment wrapText="1"/>
      <protection/>
    </xf>
    <xf numFmtId="2" fontId="58" fillId="0" borderId="30" xfId="0" applyNumberFormat="1" applyFont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22" fillId="0" borderId="0" xfId="42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2" fontId="22" fillId="0" borderId="0" xfId="57" applyNumberFormat="1" applyFont="1" applyBorder="1" applyAlignment="1">
      <alignment horizontal="center"/>
      <protection/>
    </xf>
    <xf numFmtId="164" fontId="22" fillId="0" borderId="0" xfId="57" applyFont="1" applyBorder="1">
      <alignment/>
      <protection/>
    </xf>
    <xf numFmtId="0" fontId="22" fillId="0" borderId="0" xfId="0" applyFont="1" applyFill="1" applyAlignment="1">
      <alignment/>
    </xf>
    <xf numFmtId="164" fontId="22" fillId="0" borderId="0" xfId="57" applyFont="1" applyAlignment="1" quotePrefix="1">
      <alignment horizontal="left"/>
      <protection/>
    </xf>
    <xf numFmtId="164" fontId="24" fillId="0" borderId="0" xfId="57" applyFont="1" applyAlignment="1">
      <alignment horizontal="right"/>
      <protection/>
    </xf>
    <xf numFmtId="0" fontId="22" fillId="0" borderId="41" xfId="0" applyFont="1" applyBorder="1" applyAlignment="1">
      <alignment/>
    </xf>
    <xf numFmtId="166" fontId="22" fillId="0" borderId="41" xfId="0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164" fontId="22" fillId="0" borderId="50" xfId="57" applyFont="1" applyBorder="1">
      <alignment/>
      <protection/>
    </xf>
    <xf numFmtId="0" fontId="22" fillId="0" borderId="51" xfId="0" applyFont="1" applyBorder="1" applyAlignment="1">
      <alignment/>
    </xf>
    <xf numFmtId="164" fontId="22" fillId="0" borderId="52" xfId="57" applyFont="1" applyBorder="1">
      <alignment/>
      <protection/>
    </xf>
    <xf numFmtId="0" fontId="58" fillId="0" borderId="0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23" fillId="0" borderId="30" xfId="0" applyFont="1" applyBorder="1" applyAlignment="1">
      <alignment/>
    </xf>
    <xf numFmtId="164" fontId="22" fillId="0" borderId="30" xfId="57" applyFont="1" applyBorder="1" applyAlignment="1">
      <alignment horizontal="center"/>
      <protection/>
    </xf>
    <xf numFmtId="0" fontId="24" fillId="0" borderId="30" xfId="0" applyFont="1" applyBorder="1" applyAlignment="1">
      <alignment/>
    </xf>
    <xf numFmtId="164" fontId="47" fillId="0" borderId="0" xfId="57" applyFont="1">
      <alignment/>
      <protection/>
    </xf>
    <xf numFmtId="164" fontId="22" fillId="25" borderId="25" xfId="57" applyFont="1" applyFill="1" applyBorder="1" applyAlignment="1">
      <alignment horizontal="center" vertical="center" wrapText="1"/>
      <protection/>
    </xf>
    <xf numFmtId="164" fontId="22" fillId="25" borderId="18" xfId="57" applyFont="1" applyFill="1" applyBorder="1" applyAlignment="1">
      <alignment horizontal="center" vertical="center" wrapText="1"/>
      <protection/>
    </xf>
    <xf numFmtId="164" fontId="22" fillId="25" borderId="19" xfId="57" applyFont="1" applyFill="1" applyBorder="1" applyAlignment="1">
      <alignment horizontal="center" vertical="center" wrapText="1"/>
      <protection/>
    </xf>
    <xf numFmtId="164" fontId="22" fillId="25" borderId="24" xfId="57" applyFont="1" applyFill="1" applyBorder="1">
      <alignment/>
      <protection/>
    </xf>
    <xf numFmtId="1" fontId="22" fillId="25" borderId="24" xfId="0" applyNumberFormat="1" applyFont="1" applyFill="1" applyBorder="1" applyAlignment="1">
      <alignment horizontal="center"/>
    </xf>
    <xf numFmtId="164" fontId="22" fillId="25" borderId="24" xfId="57" applyFont="1" applyFill="1" applyBorder="1">
      <alignment/>
      <protection/>
    </xf>
    <xf numFmtId="1" fontId="22" fillId="25" borderId="24" xfId="0" applyNumberFormat="1" applyFont="1" applyFill="1" applyBorder="1" applyAlignment="1">
      <alignment horizontal="center"/>
    </xf>
    <xf numFmtId="1" fontId="22" fillId="20" borderId="24" xfId="0" applyNumberFormat="1" applyFont="1" applyFill="1" applyBorder="1" applyAlignment="1">
      <alignment horizontal="center"/>
    </xf>
    <xf numFmtId="165" fontId="22" fillId="20" borderId="24" xfId="0" applyNumberFormat="1" applyFont="1" applyFill="1" applyBorder="1" applyAlignment="1">
      <alignment horizontal="center"/>
    </xf>
    <xf numFmtId="1" fontId="24" fillId="0" borderId="0" xfId="57" applyNumberFormat="1" applyFont="1" applyAlignment="1">
      <alignment horizontal="right"/>
      <protection/>
    </xf>
    <xf numFmtId="164" fontId="24" fillId="0" borderId="0" xfId="57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166" fontId="59" fillId="0" borderId="0" xfId="0" applyNumberFormat="1" applyFont="1" applyBorder="1" applyAlignment="1">
      <alignment/>
    </xf>
    <xf numFmtId="167" fontId="26" fillId="0" borderId="0" xfId="57" applyNumberFormat="1" applyFont="1" applyBorder="1" applyAlignment="1">
      <alignment horizontal="center"/>
      <protection/>
    </xf>
    <xf numFmtId="167" fontId="22" fillId="0" borderId="0" xfId="57" applyNumberFormat="1" applyFont="1" applyAlignment="1">
      <alignment horizontal="center"/>
      <protection/>
    </xf>
    <xf numFmtId="169" fontId="22" fillId="0" borderId="0" xfId="57" applyNumberFormat="1" applyFont="1" applyAlignment="1">
      <alignment horizontal="center"/>
      <protection/>
    </xf>
    <xf numFmtId="169" fontId="22" fillId="0" borderId="0" xfId="57" applyNumberFormat="1" applyFont="1" applyBorder="1" applyAlignment="1">
      <alignment horizontal="center"/>
      <protection/>
    </xf>
    <xf numFmtId="166" fontId="22" fillId="22" borderId="30" xfId="57" applyNumberFormat="1" applyFont="1" applyFill="1" applyBorder="1" applyAlignment="1">
      <alignment horizontal="center"/>
      <protection/>
    </xf>
    <xf numFmtId="166" fontId="22" fillId="22" borderId="30" xfId="57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166" fontId="43" fillId="22" borderId="40" xfId="0" applyNumberFormat="1" applyFont="1" applyFill="1" applyBorder="1" applyAlignment="1">
      <alignment horizontal="center"/>
    </xf>
    <xf numFmtId="164" fontId="58" fillId="0" borderId="52" xfId="57" applyFont="1" applyBorder="1">
      <alignment/>
      <protection/>
    </xf>
    <xf numFmtId="164" fontId="46" fillId="22" borderId="0" xfId="57" applyFont="1" applyFill="1" applyBorder="1" applyAlignment="1">
      <alignment horizontal="left"/>
      <protection/>
    </xf>
    <xf numFmtId="0" fontId="24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1" fontId="24" fillId="0" borderId="0" xfId="57" applyNumberFormat="1" applyFont="1" applyBorder="1" applyAlignment="1">
      <alignment horizontal="right"/>
      <protection/>
    </xf>
    <xf numFmtId="164" fontId="22" fillId="0" borderId="53" xfId="57" applyFont="1" applyBorder="1">
      <alignment/>
      <protection/>
    </xf>
    <xf numFmtId="164" fontId="22" fillId="0" borderId="19" xfId="57" applyFont="1" applyBorder="1">
      <alignment/>
      <protection/>
    </xf>
    <xf numFmtId="0" fontId="23" fillId="0" borderId="30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1" xfId="0" applyFont="1" applyBorder="1" applyAlignment="1">
      <alignment wrapText="1"/>
    </xf>
    <xf numFmtId="0" fontId="23" fillId="0" borderId="52" xfId="0" applyFont="1" applyBorder="1" applyAlignment="1">
      <alignment wrapText="1"/>
    </xf>
    <xf numFmtId="0" fontId="22" fillId="0" borderId="30" xfId="0" applyFont="1" applyFill="1" applyBorder="1" applyAlignment="1">
      <alignment/>
    </xf>
    <xf numFmtId="0" fontId="22" fillId="0" borderId="30" xfId="0" applyFont="1" applyBorder="1" applyAlignment="1">
      <alignment/>
    </xf>
    <xf numFmtId="0" fontId="23" fillId="0" borderId="50" xfId="0" applyFont="1" applyFill="1" applyBorder="1" applyAlignment="1">
      <alignment/>
    </xf>
    <xf numFmtId="0" fontId="22" fillId="0" borderId="5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2" fillId="0" borderId="50" xfId="0" applyFont="1" applyBorder="1" applyAlignment="1">
      <alignment/>
    </xf>
    <xf numFmtId="0" fontId="23" fillId="0" borderId="41" xfId="0" applyFont="1" applyBorder="1" applyAlignment="1">
      <alignment/>
    </xf>
    <xf numFmtId="164" fontId="29" fillId="20" borderId="0" xfId="57" applyFont="1" applyFill="1" applyAlignment="1">
      <alignment horizontal="left"/>
      <protection/>
    </xf>
    <xf numFmtId="0" fontId="51" fillId="20" borderId="0" xfId="0" applyFont="1" applyFill="1" applyAlignment="1">
      <alignment/>
    </xf>
    <xf numFmtId="2" fontId="27" fillId="20" borderId="0" xfId="57" applyNumberFormat="1" applyFont="1" applyFill="1" applyBorder="1" applyAlignment="1">
      <alignment horizontal="center"/>
      <protection/>
    </xf>
    <xf numFmtId="2" fontId="22" fillId="20" borderId="0" xfId="57" applyNumberFormat="1" applyFont="1" applyFill="1" applyBorder="1" applyAlignment="1">
      <alignment horizontal="center"/>
      <protection/>
    </xf>
    <xf numFmtId="0" fontId="60" fillId="0" borderId="0" xfId="0" applyFont="1" applyAlignment="1">
      <alignment/>
    </xf>
    <xf numFmtId="0" fontId="0" fillId="0" borderId="0" xfId="0" applyFill="1" applyBorder="1" applyAlignment="1">
      <alignment/>
    </xf>
    <xf numFmtId="0" fontId="55" fillId="0" borderId="0" xfId="53" applyFont="1" applyAlignment="1" applyProtection="1">
      <alignment horizontal="left"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57" fillId="0" borderId="0" xfId="53" applyFont="1" applyAlignment="1" applyProtection="1">
      <alignment horizontal="left"/>
      <protection/>
    </xf>
    <xf numFmtId="0" fontId="57" fillId="0" borderId="0" xfId="53" applyFont="1" applyAlignment="1">
      <alignment/>
    </xf>
    <xf numFmtId="0" fontId="0" fillId="0" borderId="30" xfId="0" applyFont="1" applyBorder="1" applyAlignment="1">
      <alignment/>
    </xf>
    <xf numFmtId="0" fontId="22" fillId="0" borderId="30" xfId="0" applyFont="1" applyBorder="1" applyAlignment="1">
      <alignment horizontal="left"/>
    </xf>
    <xf numFmtId="0" fontId="28" fillId="20" borderId="0" xfId="0" applyFont="1" applyFill="1" applyAlignment="1">
      <alignment/>
    </xf>
    <xf numFmtId="164" fontId="22" fillId="20" borderId="0" xfId="57" applyFont="1" applyFill="1" applyBorder="1" applyAlignment="1">
      <alignment horizontal="left"/>
      <protection/>
    </xf>
    <xf numFmtId="0" fontId="47" fillId="0" borderId="51" xfId="0" applyFont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/>
    </xf>
    <xf numFmtId="0" fontId="23" fillId="0" borderId="51" xfId="0" applyFont="1" applyFill="1" applyBorder="1" applyAlignment="1">
      <alignment/>
    </xf>
    <xf numFmtId="0" fontId="23" fillId="0" borderId="12" xfId="0" applyFont="1" applyBorder="1" applyAlignment="1">
      <alignment horizontal="left"/>
    </xf>
    <xf numFmtId="0" fontId="22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/>
    </xf>
    <xf numFmtId="0" fontId="22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2" fillId="0" borderId="51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/>
    </xf>
    <xf numFmtId="1" fontId="23" fillId="0" borderId="59" xfId="0" applyNumberFormat="1" applyFont="1" applyBorder="1" applyAlignment="1">
      <alignment horizontal="center"/>
    </xf>
    <xf numFmtId="167" fontId="23" fillId="0" borderId="59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right"/>
    </xf>
    <xf numFmtId="166" fontId="65" fillId="0" borderId="60" xfId="0" applyNumberFormat="1" applyFont="1" applyBorder="1" applyAlignment="1">
      <alignment/>
    </xf>
    <xf numFmtId="166" fontId="65" fillId="0" borderId="0" xfId="0" applyNumberFormat="1" applyFont="1" applyAlignment="1">
      <alignment/>
    </xf>
    <xf numFmtId="0" fontId="22" fillId="22" borderId="40" xfId="0" applyFont="1" applyFill="1" applyBorder="1" applyAlignment="1">
      <alignment horizontal="center"/>
    </xf>
    <xf numFmtId="167" fontId="22" fillId="24" borderId="0" xfId="57" applyNumberFormat="1" applyFont="1" applyFill="1" applyAlignment="1">
      <alignment horizontal="left"/>
      <protection/>
    </xf>
    <xf numFmtId="169" fontId="22" fillId="24" borderId="0" xfId="57" applyNumberFormat="1" applyFont="1" applyFill="1" applyAlignment="1">
      <alignment horizontal="center"/>
      <protection/>
    </xf>
    <xf numFmtId="164" fontId="22" fillId="24" borderId="0" xfId="57" applyFont="1" applyFill="1">
      <alignment/>
      <protection/>
    </xf>
    <xf numFmtId="167" fontId="22" fillId="24" borderId="0" xfId="57" applyNumberFormat="1" applyFont="1" applyFill="1" applyAlignment="1">
      <alignment horizontal="center"/>
      <protection/>
    </xf>
    <xf numFmtId="0" fontId="65" fillId="24" borderId="0" xfId="0" applyFont="1" applyFill="1" applyBorder="1" applyAlignment="1">
      <alignment/>
    </xf>
    <xf numFmtId="166" fontId="65" fillId="22" borderId="30" xfId="0" applyNumberFormat="1" applyFont="1" applyFill="1" applyBorder="1" applyAlignment="1">
      <alignment horizontal="center"/>
    </xf>
    <xf numFmtId="166" fontId="65" fillId="0" borderId="61" xfId="0" applyNumberFormat="1" applyFont="1" applyBorder="1" applyAlignment="1">
      <alignment/>
    </xf>
    <xf numFmtId="166" fontId="65" fillId="0" borderId="0" xfId="0" applyNumberFormat="1" applyFont="1" applyBorder="1" applyAlignment="1">
      <alignment/>
    </xf>
    <xf numFmtId="164" fontId="22" fillId="11" borderId="0" xfId="57" applyFont="1" applyFill="1">
      <alignment/>
      <protection/>
    </xf>
    <xf numFmtId="164" fontId="22" fillId="11" borderId="0" xfId="57" applyFont="1" applyFill="1" applyBorder="1">
      <alignment/>
      <protection/>
    </xf>
    <xf numFmtId="164" fontId="22" fillId="11" borderId="0" xfId="57" applyFont="1" applyFill="1" applyBorder="1" applyAlignment="1">
      <alignment horizontal="center"/>
      <protection/>
    </xf>
    <xf numFmtId="166" fontId="23" fillId="0" borderId="32" xfId="0" applyNumberFormat="1" applyFont="1" applyBorder="1" applyAlignment="1">
      <alignment horizontal="center"/>
    </xf>
    <xf numFmtId="167" fontId="23" fillId="0" borderId="62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58" fillId="0" borderId="33" xfId="0" applyFont="1" applyFill="1" applyBorder="1" applyAlignment="1">
      <alignment horizontal="center" wrapText="1"/>
    </xf>
    <xf numFmtId="0" fontId="66" fillId="0" borderId="3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23" fillId="0" borderId="30" xfId="0" applyFont="1" applyBorder="1" applyAlignment="1">
      <alignment horizontal="center"/>
    </xf>
    <xf numFmtId="0" fontId="22" fillId="0" borderId="38" xfId="0" applyFont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 wrapText="1"/>
    </xf>
    <xf numFmtId="166" fontId="22" fillId="0" borderId="0" xfId="57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166" fontId="22" fillId="0" borderId="0" xfId="57" applyNumberFormat="1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0" fillId="0" borderId="40" xfId="0" applyBorder="1" applyAlignment="1">
      <alignment/>
    </xf>
    <xf numFmtId="0" fontId="60" fillId="2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20" borderId="40" xfId="0" applyFill="1" applyBorder="1" applyAlignment="1">
      <alignment/>
    </xf>
    <xf numFmtId="0" fontId="67" fillId="20" borderId="40" xfId="0" applyFont="1" applyFill="1" applyBorder="1" applyAlignment="1">
      <alignment/>
    </xf>
    <xf numFmtId="164" fontId="69" fillId="22" borderId="0" xfId="57" applyFont="1" applyFill="1" applyBorder="1">
      <alignment/>
      <protection/>
    </xf>
    <xf numFmtId="0" fontId="70" fillId="0" borderId="0" xfId="0" applyFont="1" applyAlignment="1">
      <alignment/>
    </xf>
    <xf numFmtId="1" fontId="25" fillId="22" borderId="30" xfId="0" applyNumberFormat="1" applyFont="1" applyFill="1" applyBorder="1" applyAlignment="1">
      <alignment horizontal="center"/>
    </xf>
    <xf numFmtId="167" fontId="25" fillId="0" borderId="51" xfId="0" applyNumberFormat="1" applyFont="1" applyFill="1" applyBorder="1" applyAlignment="1">
      <alignment horizontal="center"/>
    </xf>
    <xf numFmtId="167" fontId="25" fillId="22" borderId="31" xfId="0" applyNumberFormat="1" applyFont="1" applyFill="1" applyBorder="1" applyAlignment="1">
      <alignment horizontal="center"/>
    </xf>
    <xf numFmtId="167" fontId="25" fillId="22" borderId="63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64" xfId="0" applyFont="1" applyFill="1" applyBorder="1" applyAlignment="1">
      <alignment horizontal="center"/>
    </xf>
    <xf numFmtId="0" fontId="25" fillId="22" borderId="31" xfId="0" applyFont="1" applyFill="1" applyBorder="1" applyAlignment="1">
      <alignment horizontal="center"/>
    </xf>
    <xf numFmtId="165" fontId="25" fillId="22" borderId="64" xfId="0" applyNumberFormat="1" applyFont="1" applyFill="1" applyBorder="1" applyAlignment="1">
      <alignment horizontal="center"/>
    </xf>
    <xf numFmtId="0" fontId="25" fillId="22" borderId="64" xfId="0" applyFont="1" applyFill="1" applyBorder="1" applyAlignment="1">
      <alignment horizontal="center"/>
    </xf>
    <xf numFmtId="1" fontId="25" fillId="22" borderId="63" xfId="0" applyNumberFormat="1" applyFont="1" applyFill="1" applyBorder="1" applyAlignment="1">
      <alignment horizontal="center"/>
    </xf>
    <xf numFmtId="0" fontId="25" fillId="22" borderId="38" xfId="0" applyFont="1" applyFill="1" applyBorder="1" applyAlignment="1">
      <alignment horizontal="center"/>
    </xf>
    <xf numFmtId="0" fontId="25" fillId="22" borderId="41" xfId="0" applyFont="1" applyFill="1" applyBorder="1" applyAlignment="1">
      <alignment horizontal="center"/>
    </xf>
    <xf numFmtId="165" fontId="25" fillId="0" borderId="51" xfId="0" applyNumberFormat="1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0" borderId="51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2" fontId="25" fillId="22" borderId="31" xfId="0" applyNumberFormat="1" applyFont="1" applyFill="1" applyBorder="1" applyAlignment="1">
      <alignment horizontal="center"/>
    </xf>
    <xf numFmtId="2" fontId="25" fillId="22" borderId="63" xfId="0" applyNumberFormat="1" applyFont="1" applyFill="1" applyBorder="1" applyAlignment="1">
      <alignment horizontal="center"/>
    </xf>
    <xf numFmtId="2" fontId="25" fillId="22" borderId="38" xfId="0" applyNumberFormat="1" applyFont="1" applyFill="1" applyBorder="1" applyAlignment="1">
      <alignment horizontal="center"/>
    </xf>
    <xf numFmtId="0" fontId="58" fillId="22" borderId="24" xfId="0" applyFont="1" applyFill="1" applyBorder="1" applyAlignment="1">
      <alignment/>
    </xf>
    <xf numFmtId="0" fontId="58" fillId="0" borderId="50" xfId="0" applyFont="1" applyBorder="1" applyAlignment="1">
      <alignment horizontal="center"/>
    </xf>
    <xf numFmtId="0" fontId="58" fillId="25" borderId="30" xfId="0" applyFont="1" applyFill="1" applyBorder="1" applyAlignment="1">
      <alignment horizontal="center"/>
    </xf>
    <xf numFmtId="164" fontId="22" fillId="25" borderId="30" xfId="57" applyFont="1" applyFill="1" applyBorder="1">
      <alignment/>
      <protection/>
    </xf>
    <xf numFmtId="166" fontId="23" fillId="22" borderId="24" xfId="0" applyNumberFormat="1" applyFont="1" applyFill="1" applyBorder="1" applyAlignment="1">
      <alignment horizontal="center"/>
    </xf>
    <xf numFmtId="167" fontId="23" fillId="22" borderId="24" xfId="0" applyNumberFormat="1" applyFont="1" applyFill="1" applyBorder="1" applyAlignment="1">
      <alignment horizontal="center"/>
    </xf>
    <xf numFmtId="0" fontId="22" fillId="22" borderId="24" xfId="0" applyFont="1" applyFill="1" applyBorder="1" applyAlignment="1">
      <alignment/>
    </xf>
    <xf numFmtId="0" fontId="43" fillId="25" borderId="0" xfId="0" applyFont="1" applyFill="1" applyAlignment="1">
      <alignment/>
    </xf>
    <xf numFmtId="164" fontId="71" fillId="22" borderId="0" xfId="57" applyFont="1" applyFill="1" applyBorder="1" applyAlignment="1">
      <alignment horizontal="center"/>
      <protection/>
    </xf>
    <xf numFmtId="0" fontId="23" fillId="0" borderId="40" xfId="0" applyFont="1" applyBorder="1" applyAlignment="1">
      <alignment/>
    </xf>
    <xf numFmtId="0" fontId="29" fillId="0" borderId="40" xfId="0" applyFont="1" applyBorder="1" applyAlignment="1">
      <alignment horizontal="center"/>
    </xf>
    <xf numFmtId="0" fontId="48" fillId="0" borderId="40" xfId="0" applyFont="1" applyBorder="1" applyAlignment="1">
      <alignment/>
    </xf>
    <xf numFmtId="0" fontId="46" fillId="0" borderId="40" xfId="0" applyFont="1" applyBorder="1" applyAlignment="1">
      <alignment/>
    </xf>
    <xf numFmtId="0" fontId="25" fillId="0" borderId="40" xfId="0" applyFont="1" applyBorder="1" applyAlignment="1">
      <alignment/>
    </xf>
    <xf numFmtId="164" fontId="46" fillId="0" borderId="40" xfId="57" applyFont="1" applyBorder="1" applyAlignment="1">
      <alignment horizontal="right"/>
      <protection/>
    </xf>
    <xf numFmtId="164" fontId="28" fillId="0" borderId="40" xfId="57" applyFont="1" applyBorder="1" applyAlignment="1" quotePrefix="1">
      <alignment wrapText="1"/>
      <protection/>
    </xf>
    <xf numFmtId="0" fontId="72" fillId="0" borderId="40" xfId="0" applyFont="1" applyBorder="1" applyAlignment="1">
      <alignment/>
    </xf>
    <xf numFmtId="164" fontId="28" fillId="0" borderId="40" xfId="57" applyFont="1" applyBorder="1">
      <alignment/>
      <protection/>
    </xf>
    <xf numFmtId="164" fontId="21" fillId="0" borderId="40" xfId="57" applyFont="1" applyBorder="1">
      <alignment/>
      <protection/>
    </xf>
    <xf numFmtId="164" fontId="28" fillId="0" borderId="40" xfId="57" applyFont="1" applyBorder="1" quotePrefix="1">
      <alignment/>
      <protection/>
    </xf>
    <xf numFmtId="164" fontId="28" fillId="0" borderId="40" xfId="57" applyFont="1" applyBorder="1" applyAlignment="1">
      <alignment horizontal="center"/>
      <protection/>
    </xf>
    <xf numFmtId="164" fontId="28" fillId="0" borderId="40" xfId="57" applyFont="1" applyBorder="1" applyAlignment="1" quotePrefix="1">
      <alignment horizontal="left" wrapText="1"/>
      <protection/>
    </xf>
    <xf numFmtId="164" fontId="28" fillId="0" borderId="40" xfId="57" applyFont="1" applyBorder="1" applyAlignment="1">
      <alignment horizontal="right"/>
      <protection/>
    </xf>
    <xf numFmtId="164" fontId="49" fillId="0" borderId="40" xfId="53" applyNumberFormat="1" applyFont="1" applyBorder="1" applyAlignment="1" applyProtection="1">
      <alignment horizontal="right"/>
      <protection/>
    </xf>
    <xf numFmtId="164" fontId="46" fillId="0" borderId="40" xfId="57" applyFont="1" applyBorder="1">
      <alignment/>
      <protection/>
    </xf>
    <xf numFmtId="0" fontId="25" fillId="0" borderId="40" xfId="0" applyFont="1" applyBorder="1" applyAlignment="1">
      <alignment/>
    </xf>
    <xf numFmtId="0" fontId="23" fillId="0" borderId="40" xfId="0" applyFont="1" applyBorder="1" applyAlignment="1">
      <alignment/>
    </xf>
    <xf numFmtId="0" fontId="28" fillId="0" borderId="40" xfId="0" applyFont="1" applyBorder="1" applyAlignment="1">
      <alignment/>
    </xf>
    <xf numFmtId="164" fontId="28" fillId="0" borderId="40" xfId="57" applyFont="1" applyBorder="1" applyAlignment="1">
      <alignment/>
      <protection/>
    </xf>
    <xf numFmtId="164" fontId="29" fillId="0" borderId="40" xfId="57" applyFont="1" applyBorder="1" applyAlignment="1">
      <alignment/>
      <protection/>
    </xf>
    <xf numFmtId="0" fontId="46" fillId="0" borderId="40" xfId="0" applyFont="1" applyBorder="1" applyAlignment="1">
      <alignment/>
    </xf>
    <xf numFmtId="166" fontId="28" fillId="0" borderId="40" xfId="57" applyNumberFormat="1" applyFont="1" applyBorder="1">
      <alignment/>
      <protection/>
    </xf>
    <xf numFmtId="166" fontId="25" fillId="0" borderId="40" xfId="0" applyNumberFormat="1" applyFont="1" applyBorder="1" applyAlignment="1">
      <alignment/>
    </xf>
    <xf numFmtId="1" fontId="28" fillId="0" borderId="40" xfId="57" applyNumberFormat="1" applyFont="1" applyBorder="1">
      <alignment/>
      <protection/>
    </xf>
    <xf numFmtId="0" fontId="28" fillId="0" borderId="0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43" fillId="20" borderId="0" xfId="0" applyFont="1" applyFill="1" applyBorder="1" applyAlignment="1">
      <alignment/>
    </xf>
    <xf numFmtId="0" fontId="70" fillId="20" borderId="0" xfId="0" applyFont="1" applyFill="1" applyBorder="1" applyAlignment="1">
      <alignment/>
    </xf>
    <xf numFmtId="0" fontId="0" fillId="22" borderId="0" xfId="0" applyFill="1" applyAlignment="1">
      <alignment/>
    </xf>
    <xf numFmtId="0" fontId="43" fillId="22" borderId="0" xfId="0" applyFont="1" applyFill="1" applyAlignment="1">
      <alignment/>
    </xf>
    <xf numFmtId="0" fontId="0" fillId="22" borderId="0" xfId="0" applyFill="1" applyAlignment="1">
      <alignment horizontal="center"/>
    </xf>
    <xf numFmtId="0" fontId="13" fillId="0" borderId="51" xfId="53" applyBorder="1" applyAlignment="1" applyProtection="1" quotePrefix="1">
      <alignment/>
      <protection/>
    </xf>
    <xf numFmtId="0" fontId="22" fillId="0" borderId="0" xfId="0" applyFont="1" applyBorder="1" applyAlignment="1">
      <alignment horizontal="left"/>
    </xf>
    <xf numFmtId="0" fontId="13" fillId="0" borderId="0" xfId="53" applyBorder="1" applyAlignment="1" applyProtection="1">
      <alignment horizontal="left"/>
      <protection/>
    </xf>
    <xf numFmtId="0" fontId="13" fillId="0" borderId="0" xfId="53" applyBorder="1" applyAlignment="1">
      <alignment/>
    </xf>
    <xf numFmtId="164" fontId="22" fillId="25" borderId="0" xfId="57" applyFont="1" applyFill="1">
      <alignment/>
      <protection/>
    </xf>
    <xf numFmtId="0" fontId="22" fillId="25" borderId="41" xfId="0" applyFont="1" applyFill="1" applyBorder="1" applyAlignment="1">
      <alignment horizontal="center"/>
    </xf>
    <xf numFmtId="0" fontId="22" fillId="25" borderId="40" xfId="0" applyFont="1" applyFill="1" applyBorder="1" applyAlignment="1">
      <alignment/>
    </xf>
    <xf numFmtId="0" fontId="22" fillId="25" borderId="43" xfId="0" applyFont="1" applyFill="1" applyBorder="1" applyAlignment="1">
      <alignment/>
    </xf>
    <xf numFmtId="166" fontId="23" fillId="0" borderId="62" xfId="0" applyNumberFormat="1" applyFont="1" applyBorder="1" applyAlignment="1">
      <alignment horizontal="center"/>
    </xf>
    <xf numFmtId="0" fontId="74" fillId="0" borderId="0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0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28" fillId="0" borderId="59" xfId="0" applyFont="1" applyBorder="1" applyAlignment="1">
      <alignment horizontal="center"/>
    </xf>
    <xf numFmtId="169" fontId="23" fillId="0" borderId="0" xfId="0" applyNumberFormat="1" applyFont="1" applyBorder="1" applyAlignment="1">
      <alignment/>
    </xf>
    <xf numFmtId="167" fontId="47" fillId="22" borderId="41" xfId="0" applyNumberFormat="1" applyFont="1" applyFill="1" applyBorder="1" applyAlignment="1">
      <alignment horizontal="center"/>
    </xf>
    <xf numFmtId="167" fontId="23" fillId="0" borderId="66" xfId="0" applyNumberFormat="1" applyFont="1" applyFill="1" applyBorder="1" applyAlignment="1">
      <alignment horizontal="center"/>
    </xf>
    <xf numFmtId="0" fontId="47" fillId="22" borderId="31" xfId="0" applyFont="1" applyFill="1" applyBorder="1" applyAlignment="1">
      <alignment horizontal="left"/>
    </xf>
    <xf numFmtId="0" fontId="75" fillId="22" borderId="67" xfId="0" applyFont="1" applyFill="1" applyBorder="1" applyAlignment="1">
      <alignment horizontal="center"/>
    </xf>
    <xf numFmtId="0" fontId="22" fillId="20" borderId="31" xfId="0" applyFont="1" applyFill="1" applyBorder="1" applyAlignment="1">
      <alignment horizontal="center"/>
    </xf>
    <xf numFmtId="0" fontId="23" fillId="20" borderId="63" xfId="0" applyFont="1" applyFill="1" applyBorder="1" applyAlignment="1">
      <alignment horizontal="center"/>
    </xf>
    <xf numFmtId="0" fontId="23" fillId="20" borderId="67" xfId="0" applyFont="1" applyFill="1" applyBorder="1" applyAlignment="1">
      <alignment horizontal="center"/>
    </xf>
    <xf numFmtId="167" fontId="47" fillId="22" borderId="68" xfId="0" applyNumberFormat="1" applyFont="1" applyFill="1" applyBorder="1" applyAlignment="1">
      <alignment horizontal="center"/>
    </xf>
    <xf numFmtId="167" fontId="47" fillId="22" borderId="69" xfId="0" applyNumberFormat="1" applyFont="1" applyFill="1" applyBorder="1" applyAlignment="1">
      <alignment horizontal="center"/>
    </xf>
    <xf numFmtId="0" fontId="22" fillId="20" borderId="70" xfId="0" applyFont="1" applyFill="1" applyBorder="1" applyAlignment="1">
      <alignment horizontal="center"/>
    </xf>
    <xf numFmtId="0" fontId="23" fillId="20" borderId="71" xfId="0" applyFont="1" applyFill="1" applyBorder="1" applyAlignment="1">
      <alignment horizontal="center"/>
    </xf>
    <xf numFmtId="0" fontId="47" fillId="22" borderId="31" xfId="0" applyFont="1" applyFill="1" applyBorder="1" applyAlignment="1">
      <alignment horizontal="center"/>
    </xf>
    <xf numFmtId="0" fontId="75" fillId="22" borderId="33" xfId="0" applyFont="1" applyFill="1" applyBorder="1" applyAlignment="1">
      <alignment horizontal="center"/>
    </xf>
    <xf numFmtId="166" fontId="23" fillId="0" borderId="7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23" fillId="0" borderId="0" xfId="0" applyNumberFormat="1" applyFont="1" applyFill="1" applyBorder="1" applyAlignment="1">
      <alignment horizontal="center"/>
    </xf>
    <xf numFmtId="166" fontId="47" fillId="22" borderId="68" xfId="0" applyNumberFormat="1" applyFont="1" applyFill="1" applyBorder="1" applyAlignment="1">
      <alignment horizontal="center"/>
    </xf>
    <xf numFmtId="166" fontId="47" fillId="22" borderId="69" xfId="0" applyNumberFormat="1" applyFont="1" applyFill="1" applyBorder="1" applyAlignment="1">
      <alignment horizontal="center"/>
    </xf>
    <xf numFmtId="166" fontId="23" fillId="0" borderId="64" xfId="0" applyNumberFormat="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0" borderId="31" xfId="0" applyFont="1" applyFill="1" applyBorder="1" applyAlignment="1">
      <alignment horizontal="left"/>
    </xf>
    <xf numFmtId="166" fontId="23" fillId="0" borderId="63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167" fontId="47" fillId="22" borderId="73" xfId="0" applyNumberFormat="1" applyFont="1" applyFill="1" applyBorder="1" applyAlignment="1">
      <alignment horizontal="center"/>
    </xf>
    <xf numFmtId="166" fontId="47" fillId="22" borderId="73" xfId="0" applyNumberFormat="1" applyFont="1" applyFill="1" applyBorder="1" applyAlignment="1">
      <alignment horizontal="center"/>
    </xf>
    <xf numFmtId="166" fontId="23" fillId="0" borderId="74" xfId="0" applyNumberFormat="1" applyFont="1" applyFill="1" applyBorder="1" applyAlignment="1">
      <alignment horizontal="center"/>
    </xf>
    <xf numFmtId="166" fontId="23" fillId="0" borderId="59" xfId="0" applyNumberFormat="1" applyFont="1" applyFill="1" applyBorder="1" applyAlignment="1">
      <alignment horizontal="center"/>
    </xf>
    <xf numFmtId="169" fontId="23" fillId="0" borderId="75" xfId="0" applyNumberFormat="1" applyFont="1" applyFill="1" applyBorder="1" applyAlignment="1">
      <alignment/>
    </xf>
    <xf numFmtId="166" fontId="23" fillId="0" borderId="36" xfId="0" applyNumberFormat="1" applyFont="1" applyFill="1" applyBorder="1" applyAlignment="1">
      <alignment horizontal="center"/>
    </xf>
    <xf numFmtId="169" fontId="23" fillId="0" borderId="65" xfId="0" applyNumberFormat="1" applyFont="1" applyFill="1" applyBorder="1" applyAlignment="1">
      <alignment/>
    </xf>
    <xf numFmtId="166" fontId="23" fillId="0" borderId="58" xfId="0" applyNumberFormat="1" applyFont="1" applyFill="1" applyBorder="1" applyAlignment="1">
      <alignment horizontal="center"/>
    </xf>
    <xf numFmtId="169" fontId="23" fillId="0" borderId="35" xfId="0" applyNumberFormat="1" applyFont="1" applyFill="1" applyBorder="1" applyAlignment="1">
      <alignment/>
    </xf>
    <xf numFmtId="166" fontId="23" fillId="0" borderId="36" xfId="0" applyNumberFormat="1" applyFont="1" applyFill="1" applyBorder="1" applyAlignment="1">
      <alignment horizontal="center"/>
    </xf>
    <xf numFmtId="166" fontId="23" fillId="0" borderId="34" xfId="0" applyNumberFormat="1" applyFont="1" applyFill="1" applyBorder="1" applyAlignment="1">
      <alignment horizontal="center"/>
    </xf>
    <xf numFmtId="0" fontId="58" fillId="20" borderId="31" xfId="0" applyFont="1" applyFill="1" applyBorder="1" applyAlignment="1">
      <alignment horizontal="center" wrapText="1"/>
    </xf>
    <xf numFmtId="0" fontId="58" fillId="20" borderId="76" xfId="0" applyFont="1" applyFill="1" applyBorder="1" applyAlignment="1">
      <alignment horizontal="center" wrapText="1"/>
    </xf>
    <xf numFmtId="0" fontId="66" fillId="20" borderId="63" xfId="0" applyFont="1" applyFill="1" applyBorder="1" applyAlignment="1">
      <alignment horizontal="center"/>
    </xf>
    <xf numFmtId="0" fontId="66" fillId="20" borderId="77" xfId="0" applyFont="1" applyFill="1" applyBorder="1" applyAlignment="1">
      <alignment horizontal="center"/>
    </xf>
    <xf numFmtId="0" fontId="22" fillId="20" borderId="70" xfId="0" applyFont="1" applyFill="1" applyBorder="1" applyAlignment="1">
      <alignment horizontal="left"/>
    </xf>
    <xf numFmtId="0" fontId="23" fillId="20" borderId="72" xfId="0" applyFont="1" applyFill="1" applyBorder="1" applyAlignment="1">
      <alignment horizontal="center"/>
    </xf>
    <xf numFmtId="0" fontId="28" fillId="22" borderId="78" xfId="0" applyFont="1" applyFill="1" applyBorder="1" applyAlignment="1">
      <alignment/>
    </xf>
    <xf numFmtId="1" fontId="22" fillId="0" borderId="0" xfId="0" applyNumberFormat="1" applyFont="1" applyBorder="1" applyAlignment="1">
      <alignment horizontal="center"/>
    </xf>
    <xf numFmtId="1" fontId="23" fillId="0" borderId="32" xfId="0" applyNumberFormat="1" applyFont="1" applyBorder="1" applyAlignment="1">
      <alignment horizontal="center"/>
    </xf>
    <xf numFmtId="0" fontId="60" fillId="22" borderId="79" xfId="0" applyFont="1" applyFill="1" applyBorder="1" applyAlignment="1">
      <alignment/>
    </xf>
    <xf numFmtId="0" fontId="60" fillId="22" borderId="80" xfId="0" applyFont="1" applyFill="1" applyBorder="1" applyAlignment="1">
      <alignment/>
    </xf>
    <xf numFmtId="0" fontId="60" fillId="22" borderId="81" xfId="0" applyFont="1" applyFill="1" applyBorder="1" applyAlignment="1">
      <alignment/>
    </xf>
    <xf numFmtId="0" fontId="60" fillId="22" borderId="82" xfId="0" applyFont="1" applyFill="1" applyBorder="1" applyAlignment="1">
      <alignment/>
    </xf>
    <xf numFmtId="0" fontId="60" fillId="22" borderId="78" xfId="0" applyFont="1" applyFill="1" applyBorder="1" applyAlignment="1">
      <alignment/>
    </xf>
    <xf numFmtId="0" fontId="60" fillId="22" borderId="83" xfId="0" applyFont="1" applyFill="1" applyBorder="1" applyAlignment="1">
      <alignment/>
    </xf>
    <xf numFmtId="0" fontId="28" fillId="22" borderId="79" xfId="0" applyFont="1" applyFill="1" applyBorder="1" applyAlignment="1">
      <alignment/>
    </xf>
    <xf numFmtId="0" fontId="28" fillId="22" borderId="80" xfId="0" applyFont="1" applyFill="1" applyBorder="1" applyAlignment="1">
      <alignment/>
    </xf>
    <xf numFmtId="0" fontId="28" fillId="22" borderId="81" xfId="0" applyFont="1" applyFill="1" applyBorder="1" applyAlignment="1">
      <alignment/>
    </xf>
    <xf numFmtId="0" fontId="28" fillId="22" borderId="82" xfId="0" applyFont="1" applyFill="1" applyBorder="1" applyAlignment="1">
      <alignment/>
    </xf>
    <xf numFmtId="0" fontId="28" fillId="22" borderId="83" xfId="0" applyFont="1" applyFill="1" applyBorder="1" applyAlignment="1">
      <alignment/>
    </xf>
    <xf numFmtId="0" fontId="22" fillId="20" borderId="75" xfId="0" applyFont="1" applyFill="1" applyBorder="1" applyAlignment="1">
      <alignment horizontal="center"/>
    </xf>
    <xf numFmtId="0" fontId="22" fillId="20" borderId="38" xfId="0" applyFont="1" applyFill="1" applyBorder="1" applyAlignment="1">
      <alignment horizontal="center"/>
    </xf>
    <xf numFmtId="0" fontId="22" fillId="20" borderId="74" xfId="0" applyFont="1" applyFill="1" applyBorder="1" applyAlignment="1">
      <alignment horizontal="center"/>
    </xf>
    <xf numFmtId="0" fontId="23" fillId="2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169" fontId="23" fillId="0" borderId="35" xfId="0" applyNumberFormat="1" applyFont="1" applyBorder="1" applyAlignment="1">
      <alignment/>
    </xf>
    <xf numFmtId="164" fontId="30" fillId="0" borderId="30" xfId="57" applyFont="1" applyBorder="1" applyAlignment="1">
      <alignment horizontal="left"/>
      <protection/>
    </xf>
    <xf numFmtId="165" fontId="23" fillId="0" borderId="30" xfId="0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166" fontId="23" fillId="0" borderId="30" xfId="0" applyNumberFormat="1" applyFont="1" applyBorder="1" applyAlignment="1">
      <alignment horizontal="center"/>
    </xf>
    <xf numFmtId="2" fontId="26" fillId="0" borderId="0" xfId="57" applyNumberFormat="1" applyFont="1" applyFill="1" applyBorder="1" applyAlignment="1">
      <alignment horizontal="center"/>
      <protection/>
    </xf>
    <xf numFmtId="2" fontId="27" fillId="0" borderId="0" xfId="57" applyNumberFormat="1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>
      <alignment horizontal="center"/>
      <protection/>
    </xf>
    <xf numFmtId="164" fontId="22" fillId="0" borderId="0" xfId="57" applyFont="1" applyFill="1" applyBorder="1">
      <alignment/>
      <protection/>
    </xf>
    <xf numFmtId="164" fontId="22" fillId="0" borderId="0" xfId="57" applyFont="1" applyFill="1" applyBorder="1" applyAlignment="1">
      <alignment horizontal="center"/>
      <protection/>
    </xf>
    <xf numFmtId="164" fontId="22" fillId="0" borderId="0" xfId="57" applyFont="1" applyFill="1" applyBorder="1" applyAlignment="1">
      <alignment horizontal="left"/>
      <protection/>
    </xf>
    <xf numFmtId="164" fontId="24" fillId="0" borderId="0" xfId="57" applyFont="1" applyFill="1" applyBorder="1" applyAlignment="1">
      <alignment horizontal="right"/>
      <protection/>
    </xf>
    <xf numFmtId="164" fontId="22" fillId="0" borderId="0" xfId="57" applyFont="1" applyFill="1" applyBorder="1" applyAlignment="1" quotePrefix="1">
      <alignment horizontal="left"/>
      <protection/>
    </xf>
    <xf numFmtId="1" fontId="24" fillId="0" borderId="0" xfId="57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77" fillId="25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8" fillId="0" borderId="36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30" fillId="20" borderId="0" xfId="0" applyFont="1" applyFill="1" applyAlignment="1">
      <alignment horizontal="center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9" fillId="0" borderId="74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53" fillId="0" borderId="59" xfId="0" applyFont="1" applyBorder="1" applyAlignment="1">
      <alignment horizontal="center"/>
    </xf>
    <xf numFmtId="0" fontId="53" fillId="0" borderId="75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6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46" fillId="0" borderId="40" xfId="57" applyFont="1" applyBorder="1" applyAlignment="1">
      <alignment horizontal="center"/>
      <protection/>
    </xf>
    <xf numFmtId="0" fontId="72" fillId="0" borderId="40" xfId="0" applyFont="1" applyBorder="1" applyAlignment="1">
      <alignment/>
    </xf>
    <xf numFmtId="0" fontId="13" fillId="0" borderId="50" xfId="53" applyBorder="1" applyAlignment="1" applyProtection="1">
      <alignment horizontal="left"/>
      <protection/>
    </xf>
    <xf numFmtId="0" fontId="13" fillId="0" borderId="51" xfId="53" applyBorder="1" applyAlignment="1" applyProtection="1">
      <alignment horizontal="left"/>
      <protection/>
    </xf>
    <xf numFmtId="0" fontId="13" fillId="0" borderId="51" xfId="53" applyBorder="1" applyAlignment="1">
      <alignment/>
    </xf>
    <xf numFmtId="0" fontId="13" fillId="0" borderId="52" xfId="53" applyBorder="1" applyAlignment="1">
      <alignment/>
    </xf>
    <xf numFmtId="164" fontId="71" fillId="22" borderId="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5" fillId="0" borderId="50" xfId="53" applyFont="1" applyBorder="1" applyAlignment="1" applyProtection="1">
      <alignment horizontal="left"/>
      <protection/>
    </xf>
    <xf numFmtId="0" fontId="55" fillId="0" borderId="51" xfId="53" applyFont="1" applyBorder="1" applyAlignment="1" applyProtection="1">
      <alignment horizontal="left"/>
      <protection/>
    </xf>
    <xf numFmtId="0" fontId="63" fillId="0" borderId="51" xfId="0" applyFont="1" applyBorder="1" applyAlignment="1">
      <alignment/>
    </xf>
    <xf numFmtId="0" fontId="63" fillId="0" borderId="52" xfId="0" applyFont="1" applyBorder="1" applyAlignment="1">
      <alignment/>
    </xf>
    <xf numFmtId="0" fontId="29" fillId="0" borderId="0" xfId="0" applyFont="1" applyFill="1" applyAlignment="1">
      <alignment horizontal="center"/>
    </xf>
    <xf numFmtId="0" fontId="13" fillId="0" borderId="52" xfId="53" applyBorder="1" applyAlignment="1" applyProtection="1">
      <alignment horizontal="left"/>
      <protection/>
    </xf>
    <xf numFmtId="0" fontId="23" fillId="0" borderId="5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4" fillId="0" borderId="84" xfId="0" applyFont="1" applyBorder="1" applyAlignment="1">
      <alignment horizontal="center"/>
    </xf>
    <xf numFmtId="0" fontId="54" fillId="0" borderId="85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164" fontId="22" fillId="0" borderId="24" xfId="57" applyFont="1" applyBorder="1" applyAlignment="1">
      <alignment horizontal="center" vertical="center" wrapText="1"/>
      <protection/>
    </xf>
    <xf numFmtId="164" fontId="54" fillId="0" borderId="24" xfId="57" applyFont="1" applyBorder="1" applyAlignment="1">
      <alignment horizontal="center"/>
      <protection/>
    </xf>
    <xf numFmtId="164" fontId="54" fillId="0" borderId="84" xfId="57" applyFont="1" applyBorder="1" applyAlignment="1">
      <alignment horizontal="center"/>
      <protection/>
    </xf>
    <xf numFmtId="0" fontId="22" fillId="0" borderId="24" xfId="0" applyFont="1" applyFill="1" applyBorder="1" applyAlignment="1">
      <alignment horizontal="center" vertical="center"/>
    </xf>
    <xf numFmtId="164" fontId="22" fillId="0" borderId="24" xfId="57" applyFont="1" applyBorder="1" applyAlignment="1">
      <alignment wrapText="1"/>
      <protection/>
    </xf>
    <xf numFmtId="164" fontId="22" fillId="0" borderId="25" xfId="57" applyFont="1" applyBorder="1" applyAlignment="1">
      <alignment horizontal="center" wrapText="1"/>
      <protection/>
    </xf>
    <xf numFmtId="164" fontId="22" fillId="0" borderId="18" xfId="57" applyFont="1" applyBorder="1" applyAlignment="1">
      <alignment horizontal="center" wrapText="1"/>
      <protection/>
    </xf>
    <xf numFmtId="164" fontId="22" fillId="0" borderId="19" xfId="57" applyFont="1" applyBorder="1" applyAlignment="1">
      <alignment horizontal="center" wrapText="1"/>
      <protection/>
    </xf>
    <xf numFmtId="164" fontId="30" fillId="0" borderId="0" xfId="57" applyFont="1" applyBorder="1" applyAlignment="1">
      <alignment horizontal="left"/>
      <protection/>
    </xf>
    <xf numFmtId="0" fontId="0" fillId="0" borderId="59" xfId="0" applyBorder="1" applyAlignment="1">
      <alignment/>
    </xf>
    <xf numFmtId="0" fontId="0" fillId="0" borderId="75" xfId="0" applyBorder="1" applyAlignment="1">
      <alignment/>
    </xf>
    <xf numFmtId="0" fontId="76" fillId="0" borderId="34" xfId="0" applyFont="1" applyBorder="1" applyAlignment="1">
      <alignment horizontal="center"/>
    </xf>
    <xf numFmtId="0" fontId="76" fillId="0" borderId="58" xfId="0" applyFont="1" applyBorder="1" applyAlignment="1">
      <alignment horizontal="center"/>
    </xf>
    <xf numFmtId="0" fontId="59" fillId="0" borderId="58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/>
    </xf>
    <xf numFmtId="0" fontId="53" fillId="0" borderId="58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29" fillId="0" borderId="0" xfId="0" applyFont="1" applyAlignment="1">
      <alignment horizontal="center"/>
    </xf>
    <xf numFmtId="0" fontId="28" fillId="0" borderId="38" xfId="0" applyFont="1" applyBorder="1" applyAlignment="1">
      <alignment horizontal="center"/>
    </xf>
    <xf numFmtId="164" fontId="22" fillId="0" borderId="86" xfId="57" applyFont="1" applyBorder="1" applyAlignment="1">
      <alignment horizontal="center" wrapText="1"/>
      <protection/>
    </xf>
    <xf numFmtId="164" fontId="22" fillId="0" borderId="44" xfId="57" applyFont="1" applyBorder="1" applyAlignment="1">
      <alignment horizontal="center" wrapText="1"/>
      <protection/>
    </xf>
    <xf numFmtId="164" fontId="22" fillId="0" borderId="87" xfId="57" applyFont="1" applyBorder="1" applyAlignment="1">
      <alignment horizontal="center" wrapText="1"/>
      <protection/>
    </xf>
    <xf numFmtId="0" fontId="58" fillId="22" borderId="50" xfId="0" applyFont="1" applyFill="1" applyBorder="1" applyAlignment="1">
      <alignment/>
    </xf>
    <xf numFmtId="0" fontId="58" fillId="22" borderId="51" xfId="0" applyFont="1" applyFill="1" applyBorder="1" applyAlignment="1">
      <alignment/>
    </xf>
    <xf numFmtId="0" fontId="58" fillId="22" borderId="52" xfId="0" applyFont="1" applyFill="1" applyBorder="1" applyAlignment="1">
      <alignment/>
    </xf>
    <xf numFmtId="164" fontId="22" fillId="25" borderId="30" xfId="57" applyFont="1" applyFill="1" applyBorder="1" applyAlignment="1">
      <alignment horizontal="center"/>
      <protection/>
    </xf>
    <xf numFmtId="0" fontId="0" fillId="25" borderId="30" xfId="0" applyFill="1" applyBorder="1" applyAlignment="1">
      <alignment horizontal="center"/>
    </xf>
    <xf numFmtId="164" fontId="22" fillId="25" borderId="38" xfId="57" applyFont="1" applyFill="1" applyBorder="1" applyAlignment="1">
      <alignment wrapText="1"/>
      <protection/>
    </xf>
    <xf numFmtId="164" fontId="22" fillId="25" borderId="41" xfId="57" applyFont="1" applyFill="1" applyBorder="1" applyAlignment="1">
      <alignment wrapText="1"/>
      <protection/>
    </xf>
    <xf numFmtId="164" fontId="22" fillId="0" borderId="38" xfId="57" applyFont="1" applyBorder="1" applyAlignment="1">
      <alignment horizontal="left" wrapText="1"/>
      <protection/>
    </xf>
    <xf numFmtId="0" fontId="22" fillId="0" borderId="41" xfId="0" applyFont="1" applyBorder="1" applyAlignment="1">
      <alignment horizontal="left" wrapText="1"/>
    </xf>
    <xf numFmtId="164" fontId="22" fillId="0" borderId="38" xfId="57" applyFont="1" applyBorder="1" applyAlignment="1">
      <alignment horizontal="center" wrapText="1"/>
      <protection/>
    </xf>
    <xf numFmtId="164" fontId="22" fillId="0" borderId="41" xfId="57" applyFont="1" applyBorder="1" applyAlignment="1">
      <alignment horizontal="center" wrapText="1"/>
      <protection/>
    </xf>
    <xf numFmtId="0" fontId="30" fillId="0" borderId="84" xfId="0" applyFont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64" fontId="30" fillId="0" borderId="84" xfId="57" applyFont="1" applyBorder="1" applyAlignment="1">
      <alignment horizontal="center" wrapText="1"/>
      <protection/>
    </xf>
    <xf numFmtId="164" fontId="22" fillId="0" borderId="74" xfId="57" applyFont="1" applyBorder="1" applyAlignment="1">
      <alignment horizontal="center"/>
      <protection/>
    </xf>
    <xf numFmtId="164" fontId="22" fillId="0" borderId="75" xfId="57" applyFont="1" applyBorder="1" applyAlignment="1">
      <alignment horizontal="center"/>
      <protection/>
    </xf>
    <xf numFmtId="164" fontId="22" fillId="0" borderId="34" xfId="57" applyFont="1" applyBorder="1" applyAlignment="1">
      <alignment horizontal="center"/>
      <protection/>
    </xf>
    <xf numFmtId="164" fontId="22" fillId="0" borderId="35" xfId="57" applyFont="1" applyBorder="1" applyAlignment="1">
      <alignment horizontal="center"/>
      <protection/>
    </xf>
    <xf numFmtId="164" fontId="22" fillId="0" borderId="38" xfId="57" applyFont="1" applyBorder="1" applyAlignment="1">
      <alignment horizontal="center"/>
      <protection/>
    </xf>
    <xf numFmtId="164" fontId="22" fillId="0" borderId="41" xfId="57" applyFont="1" applyBorder="1" applyAlignment="1">
      <alignment horizontal="center"/>
      <protection/>
    </xf>
    <xf numFmtId="0" fontId="58" fillId="0" borderId="0" xfId="0" applyFont="1" applyFill="1" applyBorder="1" applyAlignment="1">
      <alignment/>
    </xf>
    <xf numFmtId="164" fontId="22" fillId="0" borderId="38" xfId="57" applyFont="1" applyBorder="1" applyAlignment="1">
      <alignment wrapText="1"/>
      <protection/>
    </xf>
    <xf numFmtId="164" fontId="22" fillId="0" borderId="41" xfId="57" applyFont="1" applyBorder="1" applyAlignment="1">
      <alignment wrapText="1"/>
      <protection/>
    </xf>
    <xf numFmtId="0" fontId="0" fillId="0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SH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Size Distribution for PSRI Materials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PSRI - 3% Fines FCC for Test Cases 1, 2 &amp; 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'Materials and Min Fluidizn Data'!$J$12:$J$57</c:f>
              <c:numCache>
                <c:ptCount val="4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170</c:v>
                </c:pt>
                <c:pt idx="33">
                  <c:v>180</c:v>
                </c:pt>
                <c:pt idx="34">
                  <c:v>190</c:v>
                </c:pt>
                <c:pt idx="35">
                  <c:v>200</c:v>
                </c:pt>
                <c:pt idx="36">
                  <c:v>210</c:v>
                </c:pt>
                <c:pt idx="37">
                  <c:v>220</c:v>
                </c:pt>
                <c:pt idx="38">
                  <c:v>230</c:v>
                </c:pt>
                <c:pt idx="39">
                  <c:v>240</c:v>
                </c:pt>
                <c:pt idx="40">
                  <c:v>250</c:v>
                </c:pt>
                <c:pt idx="41">
                  <c:v>260</c:v>
                </c:pt>
                <c:pt idx="42">
                  <c:v>270</c:v>
                </c:pt>
                <c:pt idx="43">
                  <c:v>280</c:v>
                </c:pt>
                <c:pt idx="44">
                  <c:v>290</c:v>
                </c:pt>
                <c:pt idx="45">
                  <c:v>300</c:v>
                </c:pt>
              </c:numCache>
            </c:numRef>
          </c:xVal>
          <c:yVal>
            <c:numRef>
              <c:f>'Materials and Min Fluidizn Data'!$K$12:$K$57</c:f>
              <c:numCache>
                <c:ptCount val="46"/>
                <c:pt idx="0">
                  <c:v>0</c:v>
                </c:pt>
                <c:pt idx="1">
                  <c:v>0.109</c:v>
                </c:pt>
                <c:pt idx="2">
                  <c:v>0.16</c:v>
                </c:pt>
                <c:pt idx="3">
                  <c:v>0.175</c:v>
                </c:pt>
                <c:pt idx="4">
                  <c:v>0.208</c:v>
                </c:pt>
                <c:pt idx="5">
                  <c:v>0.304</c:v>
                </c:pt>
                <c:pt idx="6">
                  <c:v>0.614</c:v>
                </c:pt>
                <c:pt idx="7">
                  <c:v>1.5</c:v>
                </c:pt>
                <c:pt idx="8">
                  <c:v>3.44</c:v>
                </c:pt>
                <c:pt idx="9">
                  <c:v>6.573</c:v>
                </c:pt>
                <c:pt idx="10">
                  <c:v>11.19</c:v>
                </c:pt>
                <c:pt idx="11">
                  <c:v>17.11</c:v>
                </c:pt>
                <c:pt idx="12">
                  <c:v>24.17</c:v>
                </c:pt>
                <c:pt idx="13">
                  <c:v>32.007</c:v>
                </c:pt>
                <c:pt idx="14">
                  <c:v>40.243</c:v>
                </c:pt>
                <c:pt idx="15">
                  <c:v>48.397</c:v>
                </c:pt>
                <c:pt idx="16">
                  <c:v>56.453</c:v>
                </c:pt>
                <c:pt idx="17">
                  <c:v>63.823</c:v>
                </c:pt>
                <c:pt idx="18">
                  <c:v>70.53</c:v>
                </c:pt>
                <c:pt idx="19">
                  <c:v>76.073</c:v>
                </c:pt>
                <c:pt idx="20">
                  <c:v>81</c:v>
                </c:pt>
                <c:pt idx="21">
                  <c:v>85.057</c:v>
                </c:pt>
                <c:pt idx="22">
                  <c:v>88.187</c:v>
                </c:pt>
                <c:pt idx="23">
                  <c:v>90.89</c:v>
                </c:pt>
                <c:pt idx="24">
                  <c:v>92.897</c:v>
                </c:pt>
                <c:pt idx="25">
                  <c:v>94.437</c:v>
                </c:pt>
                <c:pt idx="26">
                  <c:v>95.543</c:v>
                </c:pt>
                <c:pt idx="27">
                  <c:v>96.523</c:v>
                </c:pt>
                <c:pt idx="28">
                  <c:v>97.173</c:v>
                </c:pt>
                <c:pt idx="29">
                  <c:v>97.717</c:v>
                </c:pt>
                <c:pt idx="30">
                  <c:v>98.007</c:v>
                </c:pt>
                <c:pt idx="31">
                  <c:v>98.363</c:v>
                </c:pt>
                <c:pt idx="32">
                  <c:v>98.88</c:v>
                </c:pt>
                <c:pt idx="33">
                  <c:v>99.16</c:v>
                </c:pt>
                <c:pt idx="34">
                  <c:v>99.327</c:v>
                </c:pt>
                <c:pt idx="35">
                  <c:v>99.487</c:v>
                </c:pt>
                <c:pt idx="36">
                  <c:v>99.627</c:v>
                </c:pt>
                <c:pt idx="37">
                  <c:v>99.8</c:v>
                </c:pt>
                <c:pt idx="38">
                  <c:v>99.8</c:v>
                </c:pt>
                <c:pt idx="39">
                  <c:v>99.853</c:v>
                </c:pt>
                <c:pt idx="40">
                  <c:v>99.9</c:v>
                </c:pt>
                <c:pt idx="41">
                  <c:v>99.953</c:v>
                </c:pt>
                <c:pt idx="42">
                  <c:v>99.953</c:v>
                </c:pt>
                <c:pt idx="43">
                  <c:v>99.983</c:v>
                </c:pt>
                <c:pt idx="44">
                  <c:v>100</c:v>
                </c:pt>
                <c:pt idx="45">
                  <c:v>100</c:v>
                </c:pt>
              </c:numCache>
            </c:numRef>
          </c:yVal>
          <c:smooth val="1"/>
        </c:ser>
        <c:ser>
          <c:idx val="0"/>
          <c:order val="1"/>
          <c:tx>
            <c:v>PSRI - 12% Fines FCC for Test Case 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'Materials and Min Fluidizn Data'!$M$12:$M$53</c:f>
              <c:numCach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65</c:v>
                </c:pt>
                <c:pt idx="16">
                  <c:v>70</c:v>
                </c:pt>
                <c:pt idx="17">
                  <c:v>75</c:v>
                </c:pt>
                <c:pt idx="18">
                  <c:v>80</c:v>
                </c:pt>
                <c:pt idx="19">
                  <c:v>85</c:v>
                </c:pt>
                <c:pt idx="20">
                  <c:v>90</c:v>
                </c:pt>
                <c:pt idx="21">
                  <c:v>95</c:v>
                </c:pt>
                <c:pt idx="22">
                  <c:v>100</c:v>
                </c:pt>
                <c:pt idx="23">
                  <c:v>105</c:v>
                </c:pt>
                <c:pt idx="24">
                  <c:v>110</c:v>
                </c:pt>
                <c:pt idx="25">
                  <c:v>115</c:v>
                </c:pt>
                <c:pt idx="26">
                  <c:v>120</c:v>
                </c:pt>
                <c:pt idx="27">
                  <c:v>125</c:v>
                </c:pt>
                <c:pt idx="28">
                  <c:v>130</c:v>
                </c:pt>
                <c:pt idx="29">
                  <c:v>135</c:v>
                </c:pt>
                <c:pt idx="30">
                  <c:v>140</c:v>
                </c:pt>
                <c:pt idx="31">
                  <c:v>145</c:v>
                </c:pt>
                <c:pt idx="32">
                  <c:v>150</c:v>
                </c:pt>
                <c:pt idx="33">
                  <c:v>155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</c:numCache>
            </c:numRef>
          </c:xVal>
          <c:yVal>
            <c:numRef>
              <c:f>'Materials and Min Fluidizn Data'!$N$12:$N$53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0.11436</c:v>
                </c:pt>
                <c:pt idx="6">
                  <c:v>0.49985</c:v>
                </c:pt>
                <c:pt idx="7">
                  <c:v>2.69591</c:v>
                </c:pt>
                <c:pt idx="8">
                  <c:v>4.65958</c:v>
                </c:pt>
                <c:pt idx="9">
                  <c:v>6.38023</c:v>
                </c:pt>
                <c:pt idx="10">
                  <c:v>8.71559</c:v>
                </c:pt>
                <c:pt idx="11">
                  <c:v>12.3355</c:v>
                </c:pt>
                <c:pt idx="12">
                  <c:v>15.1495</c:v>
                </c:pt>
                <c:pt idx="13">
                  <c:v>21.3573</c:v>
                </c:pt>
                <c:pt idx="14">
                  <c:v>26.6895</c:v>
                </c:pt>
                <c:pt idx="15">
                  <c:v>33.1447</c:v>
                </c:pt>
                <c:pt idx="16">
                  <c:v>41.9335</c:v>
                </c:pt>
                <c:pt idx="17">
                  <c:v>51.0998</c:v>
                </c:pt>
                <c:pt idx="18">
                  <c:v>55.9139</c:v>
                </c:pt>
                <c:pt idx="19">
                  <c:v>61.3625</c:v>
                </c:pt>
                <c:pt idx="20">
                  <c:v>67.423</c:v>
                </c:pt>
                <c:pt idx="21">
                  <c:v>71.7639</c:v>
                </c:pt>
                <c:pt idx="22">
                  <c:v>78.4284</c:v>
                </c:pt>
                <c:pt idx="23">
                  <c:v>85.0717</c:v>
                </c:pt>
                <c:pt idx="24">
                  <c:v>87.2425</c:v>
                </c:pt>
                <c:pt idx="25">
                  <c:v>88.9175</c:v>
                </c:pt>
                <c:pt idx="26">
                  <c:v>91.355</c:v>
                </c:pt>
                <c:pt idx="27">
                  <c:v>92.7578</c:v>
                </c:pt>
                <c:pt idx="28">
                  <c:v>93.7615</c:v>
                </c:pt>
                <c:pt idx="29">
                  <c:v>96.7629</c:v>
                </c:pt>
                <c:pt idx="30">
                  <c:v>98.3282</c:v>
                </c:pt>
                <c:pt idx="31">
                  <c:v>98.3282</c:v>
                </c:pt>
                <c:pt idx="32">
                  <c:v>98.3282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</c:numCache>
            </c:numRef>
          </c:yVal>
          <c:smooth val="1"/>
        </c:ser>
        <c:axId val="11127571"/>
        <c:axId val="33039276"/>
      </c:scatterChart>
      <c:valAx>
        <c:axId val="1112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Particle Diameter, micron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crossBetween val="midCat"/>
        <c:dispUnits/>
      </c:valAx>
      <c:valAx>
        <c:axId val="330392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Percent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Minimum Fluidization Test Data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PSRI - 3% Fines FCC for Test Cases 1, 2 &amp; 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'Materials and Min Fluidizn Data'!$Q$12:$Q$61</c:f>
              <c:numCache>
                <c:ptCount val="50"/>
                <c:pt idx="0">
                  <c:v>0.014339316000000001</c:v>
                </c:pt>
                <c:pt idx="1">
                  <c:v>0.013990624800000002</c:v>
                </c:pt>
                <c:pt idx="2">
                  <c:v>0.013728496800000002</c:v>
                </c:pt>
                <c:pt idx="3">
                  <c:v>0.0133889496</c:v>
                </c:pt>
                <c:pt idx="4">
                  <c:v>0.013097256</c:v>
                </c:pt>
                <c:pt idx="5">
                  <c:v>0.012823240800000002</c:v>
                </c:pt>
                <c:pt idx="6">
                  <c:v>0.0124809504</c:v>
                </c:pt>
                <c:pt idx="7">
                  <c:v>0.012140793599999998</c:v>
                </c:pt>
                <c:pt idx="8">
                  <c:v>0.0118478808</c:v>
                </c:pt>
                <c:pt idx="9">
                  <c:v>0.0115443</c:v>
                </c:pt>
                <c:pt idx="10">
                  <c:v>0.011218468799999999</c:v>
                </c:pt>
                <c:pt idx="11">
                  <c:v>0.0109322616</c:v>
                </c:pt>
                <c:pt idx="12">
                  <c:v>0.010578998400000001</c:v>
                </c:pt>
                <c:pt idx="13">
                  <c:v>0.010281513599999998</c:v>
                </c:pt>
                <c:pt idx="14">
                  <c:v>0.0100224336</c:v>
                </c:pt>
                <c:pt idx="15">
                  <c:v>0.009738055199999998</c:v>
                </c:pt>
                <c:pt idx="16">
                  <c:v>0.0094344744</c:v>
                </c:pt>
                <c:pt idx="17">
                  <c:v>0.009074810400000001</c:v>
                </c:pt>
                <c:pt idx="18">
                  <c:v>0.0087861648</c:v>
                </c:pt>
                <c:pt idx="19">
                  <c:v>0.0084298536</c:v>
                </c:pt>
                <c:pt idx="20">
                  <c:v>0.008167116</c:v>
                </c:pt>
                <c:pt idx="21">
                  <c:v>0.0078443328</c:v>
                </c:pt>
                <c:pt idx="22">
                  <c:v>0.007512710399999999</c:v>
                </c:pt>
                <c:pt idx="23">
                  <c:v>0.0071804784000000016</c:v>
                </c:pt>
                <c:pt idx="24">
                  <c:v>0.006870801599999999</c:v>
                </c:pt>
                <c:pt idx="25">
                  <c:v>0.006526072799999999</c:v>
                </c:pt>
                <c:pt idx="26">
                  <c:v>0.006283452</c:v>
                </c:pt>
                <c:pt idx="27">
                  <c:v>0.005992977600000001</c:v>
                </c:pt>
                <c:pt idx="28">
                  <c:v>0.005602224</c:v>
                </c:pt>
                <c:pt idx="29">
                  <c:v>0.005319979200000001</c:v>
                </c:pt>
                <c:pt idx="30">
                  <c:v>0.0049487328</c:v>
                </c:pt>
                <c:pt idx="31">
                  <c:v>0.0046363127999999995</c:v>
                </c:pt>
                <c:pt idx="32">
                  <c:v>0.004379975999999999</c:v>
                </c:pt>
                <c:pt idx="33">
                  <c:v>0.0040041576</c:v>
                </c:pt>
                <c:pt idx="34">
                  <c:v>0.0036679631999999994</c:v>
                </c:pt>
                <c:pt idx="35">
                  <c:v>0.0033567624</c:v>
                </c:pt>
                <c:pt idx="36">
                  <c:v>0.0030275783999999997</c:v>
                </c:pt>
                <c:pt idx="37">
                  <c:v>0.0027367991999999995</c:v>
                </c:pt>
                <c:pt idx="38">
                  <c:v>0.0024664416</c:v>
                </c:pt>
                <c:pt idx="39">
                  <c:v>0.0021238463999999997</c:v>
                </c:pt>
                <c:pt idx="40">
                  <c:v>0.0017867375999999996</c:v>
                </c:pt>
                <c:pt idx="41">
                  <c:v>0.0014901671999999998</c:v>
                </c:pt>
                <c:pt idx="42">
                  <c:v>0.0011164824</c:v>
                </c:pt>
                <c:pt idx="43">
                  <c:v>0.0008287511999999999</c:v>
                </c:pt>
                <c:pt idx="44">
                  <c:v>0.0005233416</c:v>
                </c:pt>
                <c:pt idx="45">
                  <c:v>0.00024688799999999996</c:v>
                </c:pt>
                <c:pt idx="46">
                  <c:v>0.0001225296</c:v>
                </c:pt>
                <c:pt idx="47">
                  <c:v>3.0479999999999945E-05</c:v>
                </c:pt>
                <c:pt idx="48">
                  <c:v>4.389119999999994E-05</c:v>
                </c:pt>
                <c:pt idx="49">
                  <c:v>0</c:v>
                </c:pt>
              </c:numCache>
            </c:numRef>
          </c:xVal>
          <c:yVal>
            <c:numRef>
              <c:f>'Materials and Min Fluidizn Data'!$U$12:$U$61</c:f>
              <c:numCache>
                <c:ptCount val="50"/>
                <c:pt idx="0">
                  <c:v>1146.0139965055555</c:v>
                </c:pt>
                <c:pt idx="1">
                  <c:v>1143.1411809722222</c:v>
                </c:pt>
                <c:pt idx="2">
                  <c:v>1140.0289641444442</c:v>
                </c:pt>
                <c:pt idx="3">
                  <c:v>1140.0289641444442</c:v>
                </c:pt>
                <c:pt idx="4">
                  <c:v>1140.5077667333333</c:v>
                </c:pt>
                <c:pt idx="5">
                  <c:v>1136.9167473166667</c:v>
                </c:pt>
                <c:pt idx="6">
                  <c:v>1137.6349512</c:v>
                </c:pt>
                <c:pt idx="7">
                  <c:v>1132.368122722222</c:v>
                </c:pt>
                <c:pt idx="8">
                  <c:v>1128.2983007166667</c:v>
                </c:pt>
                <c:pt idx="9">
                  <c:v>1122.7920709444445</c:v>
                </c:pt>
                <c:pt idx="10">
                  <c:v>1123.0314722388887</c:v>
                </c:pt>
                <c:pt idx="11">
                  <c:v>1118.9616502333333</c:v>
                </c:pt>
                <c:pt idx="12">
                  <c:v>1112.7372165777776</c:v>
                </c:pt>
                <c:pt idx="13">
                  <c:v>1113.455420461111</c:v>
                </c:pt>
                <c:pt idx="14">
                  <c:v>1110.3432036333334</c:v>
                </c:pt>
                <c:pt idx="15">
                  <c:v>1100.7671518555553</c:v>
                </c:pt>
                <c:pt idx="16">
                  <c:v>1106.5127829222222</c:v>
                </c:pt>
                <c:pt idx="17">
                  <c:v>1101.4853557388888</c:v>
                </c:pt>
                <c:pt idx="18">
                  <c:v>1103.6399673888889</c:v>
                </c:pt>
                <c:pt idx="19">
                  <c:v>1096.69732985</c:v>
                </c:pt>
                <c:pt idx="20">
                  <c:v>1093.8245143166666</c:v>
                </c:pt>
                <c:pt idx="21">
                  <c:v>1089.2758897222222</c:v>
                </c:pt>
                <c:pt idx="22">
                  <c:v>1088.5576858388888</c:v>
                </c:pt>
                <c:pt idx="23">
                  <c:v>1082.8120547722222</c:v>
                </c:pt>
                <c:pt idx="24">
                  <c:v>1081.1362457111109</c:v>
                </c:pt>
                <c:pt idx="25">
                  <c:v>1080.4180418277779</c:v>
                </c:pt>
                <c:pt idx="26">
                  <c:v>1080.1786405333332</c:v>
                </c:pt>
                <c:pt idx="27">
                  <c:v>1074.672410761111</c:v>
                </c:pt>
                <c:pt idx="28">
                  <c:v>1074.4330094666668</c:v>
                </c:pt>
                <c:pt idx="29">
                  <c:v>1073.2360029944443</c:v>
                </c:pt>
                <c:pt idx="30">
                  <c:v>1065.575161572222</c:v>
                </c:pt>
                <c:pt idx="31">
                  <c:v>1060.7871356833334</c:v>
                </c:pt>
                <c:pt idx="32">
                  <c:v>1064.3781551</c:v>
                </c:pt>
                <c:pt idx="33">
                  <c:v>1064.3781551</c:v>
                </c:pt>
                <c:pt idx="34">
                  <c:v>1071.0813913444445</c:v>
                </c:pt>
                <c:pt idx="35">
                  <c:v>1087.8394819555554</c:v>
                </c:pt>
                <c:pt idx="36">
                  <c:v>1106.7521842166666</c:v>
                </c:pt>
                <c:pt idx="37">
                  <c:v>1120.1586567055556</c:v>
                </c:pt>
                <c:pt idx="38">
                  <c:v>1139.5501615555554</c:v>
                </c:pt>
                <c:pt idx="39">
                  <c:v>1133.0863266055555</c:v>
                </c:pt>
                <c:pt idx="40">
                  <c:v>1064.3781551</c:v>
                </c:pt>
                <c:pt idx="41">
                  <c:v>888.8970062722223</c:v>
                </c:pt>
                <c:pt idx="42">
                  <c:v>674.1540451555555</c:v>
                </c:pt>
                <c:pt idx="43">
                  <c:v>441.2165856611111</c:v>
                </c:pt>
                <c:pt idx="44">
                  <c:v>174.76294494444443</c:v>
                </c:pt>
                <c:pt idx="45">
                  <c:v>1.436407766666668</c:v>
                </c:pt>
                <c:pt idx="46">
                  <c:v>1.6758090611111125</c:v>
                </c:pt>
                <c:pt idx="47">
                  <c:v>2.633414238888889</c:v>
                </c:pt>
                <c:pt idx="48">
                  <c:v>0</c:v>
                </c:pt>
                <c:pt idx="49">
                  <c:v>3.830420711111111</c:v>
                </c:pt>
              </c:numCache>
            </c:numRef>
          </c:yVal>
          <c:smooth val="1"/>
        </c:ser>
        <c:ser>
          <c:idx val="0"/>
          <c:order val="1"/>
          <c:tx>
            <c:v>PSRI - 12% Fines FCC for Test Case 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'Materials and Min Fluidizn Data'!$X$12:$X$58</c:f>
              <c:numCache>
                <c:ptCount val="47"/>
                <c:pt idx="0">
                  <c:v>0.0143612616</c:v>
                </c:pt>
                <c:pt idx="1">
                  <c:v>0.014001597599999999</c:v>
                </c:pt>
                <c:pt idx="2">
                  <c:v>0.013733068800000001</c:v>
                </c:pt>
                <c:pt idx="3">
                  <c:v>0.013428573599999999</c:v>
                </c:pt>
                <c:pt idx="4">
                  <c:v>0.0131009136</c:v>
                </c:pt>
                <c:pt idx="5">
                  <c:v>0.0127933704</c:v>
                </c:pt>
                <c:pt idx="6">
                  <c:v>0.0123995688</c:v>
                </c:pt>
                <c:pt idx="7">
                  <c:v>0.012166091999999998</c:v>
                </c:pt>
                <c:pt idx="8">
                  <c:v>0.0117951504</c:v>
                </c:pt>
                <c:pt idx="9">
                  <c:v>0.011515039199999999</c:v>
                </c:pt>
                <c:pt idx="10">
                  <c:v>0.011244681599999999</c:v>
                </c:pt>
                <c:pt idx="11">
                  <c:v>0.010892332800000001</c:v>
                </c:pt>
                <c:pt idx="12">
                  <c:v>0.010576559999999999</c:v>
                </c:pt>
                <c:pt idx="13">
                  <c:v>0.0102696264</c:v>
                </c:pt>
                <c:pt idx="14">
                  <c:v>0.0099980496</c:v>
                </c:pt>
                <c:pt idx="15">
                  <c:v>0.009713976</c:v>
                </c:pt>
                <c:pt idx="16">
                  <c:v>0.009391497599999998</c:v>
                </c:pt>
                <c:pt idx="17">
                  <c:v>0.0091324176</c:v>
                </c:pt>
                <c:pt idx="18">
                  <c:v>0.0087605616</c:v>
                </c:pt>
                <c:pt idx="19">
                  <c:v>0.0084560664</c:v>
                </c:pt>
                <c:pt idx="20">
                  <c:v>0.008190280799999998</c:v>
                </c:pt>
                <c:pt idx="21">
                  <c:v>0.0078513432</c:v>
                </c:pt>
                <c:pt idx="22">
                  <c:v>0.007492898400000001</c:v>
                </c:pt>
                <c:pt idx="23">
                  <c:v>0.0071701151999999995</c:v>
                </c:pt>
                <c:pt idx="24">
                  <c:v>0.0068253864</c:v>
                </c:pt>
                <c:pt idx="25">
                  <c:v>0.0065419224</c:v>
                </c:pt>
                <c:pt idx="26">
                  <c:v>0.006232245599999999</c:v>
                </c:pt>
                <c:pt idx="27">
                  <c:v>0.0059484768</c:v>
                </c:pt>
                <c:pt idx="28">
                  <c:v>0.005574182400000001</c:v>
                </c:pt>
                <c:pt idx="29">
                  <c:v>0.0052788312</c:v>
                </c:pt>
                <c:pt idx="30">
                  <c:v>0.004987442399999999</c:v>
                </c:pt>
                <c:pt idx="31">
                  <c:v>0.0046244256</c:v>
                </c:pt>
                <c:pt idx="32">
                  <c:v>0.0043229784</c:v>
                </c:pt>
                <c:pt idx="33">
                  <c:v>0.004006595999999999</c:v>
                </c:pt>
                <c:pt idx="34">
                  <c:v>0.0036316919999999997</c:v>
                </c:pt>
                <c:pt idx="35">
                  <c:v>0.0033701736000000004</c:v>
                </c:pt>
                <c:pt idx="36">
                  <c:v>0.0030461712</c:v>
                </c:pt>
                <c:pt idx="37">
                  <c:v>0.0027358848000000003</c:v>
                </c:pt>
                <c:pt idx="38">
                  <c:v>0.0024487632000000006</c:v>
                </c:pt>
                <c:pt idx="39">
                  <c:v>0.0020903184</c:v>
                </c:pt>
                <c:pt idx="40">
                  <c:v>0.0017727167999999998</c:v>
                </c:pt>
                <c:pt idx="41">
                  <c:v>0.0014743176</c:v>
                </c:pt>
                <c:pt idx="42">
                  <c:v>0.001124712</c:v>
                </c:pt>
                <c:pt idx="43">
                  <c:v>0.0008214359999999998</c:v>
                </c:pt>
                <c:pt idx="44">
                  <c:v>0.0004919472</c:v>
                </c:pt>
                <c:pt idx="45">
                  <c:v>0.00021518880000000008</c:v>
                </c:pt>
                <c:pt idx="46">
                  <c:v>9.753600000000005E-05</c:v>
                </c:pt>
              </c:numCache>
            </c:numRef>
          </c:xVal>
          <c:yVal>
            <c:numRef>
              <c:f>'Materials and Min Fluidizn Data'!$AB$12:$AB$58</c:f>
              <c:numCache>
                <c:ptCount val="47"/>
                <c:pt idx="0">
                  <c:v>1070.8419900499998</c:v>
                </c:pt>
                <c:pt idx="1">
                  <c:v>1111.300808811111</c:v>
                </c:pt>
                <c:pt idx="2">
                  <c:v>1110.8220062222222</c:v>
                </c:pt>
                <c:pt idx="3">
                  <c:v>1098.1337376166666</c:v>
                </c:pt>
                <c:pt idx="4">
                  <c:v>1079.6998379444444</c:v>
                </c:pt>
                <c:pt idx="5">
                  <c:v>1075.8694172333333</c:v>
                </c:pt>
                <c:pt idx="6">
                  <c:v>1082.8120547722222</c:v>
                </c:pt>
                <c:pt idx="7">
                  <c:v>1086.8818767777777</c:v>
                </c:pt>
                <c:pt idx="8">
                  <c:v>1084.9666664222223</c:v>
                </c:pt>
                <c:pt idx="9">
                  <c:v>1068.4479771055558</c:v>
                </c:pt>
                <c:pt idx="10">
                  <c:v>1069.6449835777778</c:v>
                </c:pt>
                <c:pt idx="11">
                  <c:v>1046.662459311111</c:v>
                </c:pt>
                <c:pt idx="12">
                  <c:v>1070.1237861666666</c:v>
                </c:pt>
                <c:pt idx="13">
                  <c:v>1044.507847661111</c:v>
                </c:pt>
                <c:pt idx="14">
                  <c:v>1037.5652101222222</c:v>
                </c:pt>
                <c:pt idx="15">
                  <c:v>1041.3956308333331</c:v>
                </c:pt>
                <c:pt idx="16">
                  <c:v>1050.0140774333333</c:v>
                </c:pt>
                <c:pt idx="17">
                  <c:v>1049.0564722555555</c:v>
                </c:pt>
                <c:pt idx="18">
                  <c:v>1044.029045072222</c:v>
                </c:pt>
                <c:pt idx="19">
                  <c:v>1051.4504852</c:v>
                </c:pt>
                <c:pt idx="20">
                  <c:v>1055.5203072055556</c:v>
                </c:pt>
                <c:pt idx="21">
                  <c:v>1062.2235434499999</c:v>
                </c:pt>
                <c:pt idx="22">
                  <c:v>1068.4479771055558</c:v>
                </c:pt>
                <c:pt idx="23">
                  <c:v>1077.305825</c:v>
                </c:pt>
                <c:pt idx="24">
                  <c:v>1084.7272651277779</c:v>
                </c:pt>
                <c:pt idx="25">
                  <c:v>1092.6275078444446</c:v>
                </c:pt>
                <c:pt idx="26">
                  <c:v>1092.8669091388888</c:v>
                </c:pt>
                <c:pt idx="27">
                  <c:v>1102.4429609166666</c:v>
                </c:pt>
                <c:pt idx="28">
                  <c:v>1108.1885919833333</c:v>
                </c:pt>
                <c:pt idx="29">
                  <c:v>1113.2160191666667</c:v>
                </c:pt>
                <c:pt idx="30">
                  <c:v>1126.6224916555557</c:v>
                </c:pt>
                <c:pt idx="31">
                  <c:v>1128.058899422222</c:v>
                </c:pt>
                <c:pt idx="32">
                  <c:v>1135.7197408444445</c:v>
                </c:pt>
                <c:pt idx="33">
                  <c:v>1139.3107602611112</c:v>
                </c:pt>
                <c:pt idx="34">
                  <c:v>1142.422977088889</c:v>
                </c:pt>
                <c:pt idx="35">
                  <c:v>1135.001536961111</c:v>
                </c:pt>
                <c:pt idx="36">
                  <c:v>1134.5227343722222</c:v>
                </c:pt>
                <c:pt idx="37">
                  <c:v>1104.3581712722223</c:v>
                </c:pt>
                <c:pt idx="38">
                  <c:v>1072.9966017000002</c:v>
                </c:pt>
                <c:pt idx="39">
                  <c:v>1056.4779123833332</c:v>
                </c:pt>
                <c:pt idx="40">
                  <c:v>1018.6525078611111</c:v>
                </c:pt>
                <c:pt idx="41">
                  <c:v>950.6625402388889</c:v>
                </c:pt>
                <c:pt idx="42">
                  <c:v>797.2063105</c:v>
                </c:pt>
                <c:pt idx="43">
                  <c:v>562.1142393555556</c:v>
                </c:pt>
                <c:pt idx="44">
                  <c:v>233.65566337777776</c:v>
                </c:pt>
                <c:pt idx="45">
                  <c:v>1.4364077666666653</c:v>
                </c:pt>
                <c:pt idx="46">
                  <c:v>2.15461165</c:v>
                </c:pt>
              </c:numCache>
            </c:numRef>
          </c:yVal>
          <c:smooth val="1"/>
        </c:ser>
        <c:axId val="28918029"/>
        <c:axId val="58935670"/>
      </c:scatterChart>
      <c:valAx>
        <c:axId val="2891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Superficial Air Velocity,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.000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crossBetween val="midCat"/>
        <c:dispUnits/>
      </c:valAx>
      <c:valAx>
        <c:axId val="589356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Drop Across 6 in (15.24 cm) of Bed,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11</xdr:row>
      <xdr:rowOff>142875</xdr:rowOff>
    </xdr:from>
    <xdr:to>
      <xdr:col>10</xdr:col>
      <xdr:colOff>285750</xdr:colOff>
      <xdr:row>52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228850"/>
          <a:ext cx="4905375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295275</xdr:colOff>
      <xdr:row>0</xdr:row>
      <xdr:rowOff>219075</xdr:rowOff>
    </xdr:from>
    <xdr:to>
      <xdr:col>30</xdr:col>
      <xdr:colOff>600075</xdr:colOff>
      <xdr:row>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219075"/>
          <a:ext cx="45720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6</xdr:row>
      <xdr:rowOff>38100</xdr:rowOff>
    </xdr:from>
    <xdr:to>
      <xdr:col>38</xdr:col>
      <xdr:colOff>257175</xdr:colOff>
      <xdr:row>26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21425" y="1314450"/>
          <a:ext cx="440055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0</xdr:rowOff>
    </xdr:from>
    <xdr:to>
      <xdr:col>11</xdr:col>
      <xdr:colOff>257175</xdr:colOff>
      <xdr:row>49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1276350"/>
          <a:ext cx="4743450" cy="707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31</xdr:row>
      <xdr:rowOff>28575</xdr:rowOff>
    </xdr:from>
    <xdr:to>
      <xdr:col>21</xdr:col>
      <xdr:colOff>400050</xdr:colOff>
      <xdr:row>48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5353050"/>
          <a:ext cx="44005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123825</xdr:rowOff>
    </xdr:from>
    <xdr:to>
      <xdr:col>21</xdr:col>
      <xdr:colOff>485775</xdr:colOff>
      <xdr:row>25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238250"/>
          <a:ext cx="46863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="160" zoomScaleNormal="160" zoomScalePageLayoutView="0" workbookViewId="0" topLeftCell="A1">
      <selection activeCell="D4" sqref="D4"/>
    </sheetView>
  </sheetViews>
  <sheetFormatPr defaultColWidth="9.140625" defaultRowHeight="12.75"/>
  <cols>
    <col min="1" max="2" width="9.140625" style="17" customWidth="1"/>
    <col min="3" max="3" width="21.57421875" style="17" customWidth="1"/>
    <col min="4" max="4" width="15.8515625" style="17" bestFit="1" customWidth="1"/>
    <col min="5" max="5" width="9.140625" style="17" customWidth="1"/>
    <col min="6" max="6" width="13.421875" style="17" customWidth="1"/>
    <col min="7" max="8" width="9.140625" style="17" customWidth="1"/>
    <col min="9" max="9" width="17.140625" style="17" customWidth="1"/>
    <col min="10" max="16384" width="9.140625" style="17" customWidth="1"/>
  </cols>
  <sheetData>
    <row r="1" spans="2:3" ht="33.75">
      <c r="B1" s="540" t="s">
        <v>252</v>
      </c>
      <c r="C1" s="541"/>
    </row>
    <row r="2" spans="2:9" ht="15.75">
      <c r="B2" s="301" t="s">
        <v>223</v>
      </c>
      <c r="C2" s="171"/>
      <c r="D2" s="171"/>
      <c r="E2" s="302" t="s">
        <v>224</v>
      </c>
      <c r="F2" s="171"/>
      <c r="G2" s="171"/>
      <c r="H2" s="171"/>
      <c r="I2" s="171"/>
    </row>
    <row r="3" spans="2:5" ht="16.5" thickBot="1">
      <c r="B3" s="63"/>
      <c r="E3" s="51"/>
    </row>
    <row r="4" spans="3:9" ht="13.5" thickBot="1">
      <c r="C4" s="211" t="s">
        <v>225</v>
      </c>
      <c r="D4" s="420" t="s">
        <v>267</v>
      </c>
      <c r="E4" s="303"/>
      <c r="F4" s="277"/>
      <c r="G4" s="277"/>
      <c r="H4" s="277"/>
      <c r="I4" s="278"/>
    </row>
    <row r="5" ht="16.5" thickBot="1">
      <c r="B5" s="63"/>
    </row>
    <row r="6" spans="2:9" ht="16.5" thickBot="1">
      <c r="B6" s="63"/>
      <c r="C6" s="211" t="s">
        <v>35</v>
      </c>
      <c r="D6" s="542" t="s">
        <v>35</v>
      </c>
      <c r="E6" s="543"/>
      <c r="F6" s="543"/>
      <c r="G6" s="544"/>
      <c r="H6" s="544"/>
      <c r="I6" s="545"/>
    </row>
    <row r="7" spans="2:9" ht="16.5" thickBot="1">
      <c r="B7" s="63"/>
      <c r="C7" s="19"/>
      <c r="D7" s="294"/>
      <c r="E7" s="294"/>
      <c r="F7" s="294"/>
      <c r="G7" s="296"/>
      <c r="H7" s="296"/>
      <c r="I7" s="296"/>
    </row>
    <row r="8" spans="3:9" ht="13.5" thickBot="1">
      <c r="C8" s="300" t="s">
        <v>99</v>
      </c>
      <c r="D8" s="536" t="s">
        <v>268</v>
      </c>
      <c r="E8" s="537"/>
      <c r="F8" s="537"/>
      <c r="G8" s="538"/>
      <c r="H8" s="538"/>
      <c r="I8" s="539"/>
    </row>
    <row r="9" spans="3:9" ht="13.5" thickBot="1">
      <c r="C9" s="421"/>
      <c r="D9" s="422"/>
      <c r="E9" s="422"/>
      <c r="F9" s="422"/>
      <c r="G9" s="423"/>
      <c r="H9" s="423"/>
      <c r="I9" s="423"/>
    </row>
    <row r="10" spans="3:9" ht="13.5" thickBot="1">
      <c r="C10" s="300" t="s">
        <v>99</v>
      </c>
      <c r="D10" s="536" t="s">
        <v>269</v>
      </c>
      <c r="E10" s="537"/>
      <c r="F10" s="537"/>
      <c r="G10" s="538"/>
      <c r="H10" s="538"/>
      <c r="I10" s="539"/>
    </row>
    <row r="11" spans="3:9" ht="14.25" thickBot="1">
      <c r="C11" s="174"/>
      <c r="D11" s="294"/>
      <c r="E11" s="294"/>
      <c r="F11" s="294"/>
      <c r="G11" s="296"/>
      <c r="H11" s="296"/>
      <c r="I11" s="296"/>
    </row>
    <row r="12" spans="3:9" ht="13.5" thickBot="1">
      <c r="C12" s="300" t="s">
        <v>98</v>
      </c>
      <c r="D12" s="536" t="s">
        <v>100</v>
      </c>
      <c r="E12" s="537"/>
      <c r="F12" s="537"/>
      <c r="G12" s="538"/>
      <c r="H12" s="538"/>
      <c r="I12" s="539"/>
    </row>
    <row r="13" spans="3:9" ht="14.25" thickBot="1">
      <c r="C13" s="174"/>
      <c r="D13" s="294"/>
      <c r="E13" s="294"/>
      <c r="F13" s="294"/>
      <c r="G13" s="295"/>
      <c r="H13" s="295"/>
      <c r="I13" s="295"/>
    </row>
    <row r="14" spans="3:9" ht="13.5" thickBot="1">
      <c r="C14" s="343" t="s">
        <v>101</v>
      </c>
      <c r="D14" s="536" t="s">
        <v>102</v>
      </c>
      <c r="E14" s="537"/>
      <c r="F14" s="537"/>
      <c r="G14" s="538"/>
      <c r="H14" s="538"/>
      <c r="I14" s="539"/>
    </row>
    <row r="15" spans="3:9" ht="13.5" thickBot="1">
      <c r="C15" s="344"/>
      <c r="D15" s="536" t="s">
        <v>198</v>
      </c>
      <c r="E15" s="537"/>
      <c r="F15" s="537"/>
      <c r="G15" s="537"/>
      <c r="H15" s="537"/>
      <c r="I15" s="547"/>
    </row>
    <row r="16" spans="3:9" ht="13.5" thickBot="1">
      <c r="C16" s="344"/>
      <c r="D16" s="536" t="s">
        <v>199</v>
      </c>
      <c r="E16" s="537"/>
      <c r="F16" s="537"/>
      <c r="G16" s="538"/>
      <c r="H16" s="538"/>
      <c r="I16" s="539"/>
    </row>
    <row r="17" spans="3:9" ht="13.5" thickBot="1">
      <c r="C17" s="344"/>
      <c r="D17" s="536" t="s">
        <v>200</v>
      </c>
      <c r="E17" s="537"/>
      <c r="F17" s="537"/>
      <c r="G17" s="538"/>
      <c r="H17" s="538"/>
      <c r="I17" s="539"/>
    </row>
    <row r="18" spans="3:9" ht="13.5" thickBot="1">
      <c r="C18" s="345"/>
      <c r="D18" s="297"/>
      <c r="E18" s="297"/>
      <c r="F18" s="297"/>
      <c r="G18" s="298"/>
      <c r="H18" s="298"/>
      <c r="I18" s="298"/>
    </row>
    <row r="19" spans="3:9" ht="13.5" thickBot="1">
      <c r="C19" s="299" t="s">
        <v>222</v>
      </c>
      <c r="D19" s="536" t="s">
        <v>221</v>
      </c>
      <c r="E19" s="537"/>
      <c r="F19" s="537"/>
      <c r="G19" s="277"/>
      <c r="H19" s="277"/>
      <c r="I19" s="278"/>
    </row>
    <row r="20" spans="4:7" ht="12.75">
      <c r="D20" s="518"/>
      <c r="E20" s="518"/>
      <c r="F20" s="518"/>
      <c r="G20" s="76"/>
    </row>
    <row r="21" spans="3:7" ht="18">
      <c r="C21" s="517"/>
      <c r="D21" s="518"/>
      <c r="E21" s="518"/>
      <c r="F21" s="518"/>
      <c r="G21" s="76"/>
    </row>
    <row r="22" spans="3:7" ht="18">
      <c r="C22" s="517"/>
      <c r="D22" s="519"/>
      <c r="E22" s="519"/>
      <c r="F22" s="519"/>
      <c r="G22" s="76"/>
    </row>
    <row r="23" spans="3:7" ht="18">
      <c r="C23" s="517"/>
      <c r="D23" s="76"/>
      <c r="E23" s="76"/>
      <c r="F23" s="76"/>
      <c r="G23" s="76"/>
    </row>
    <row r="24" spans="3:7" ht="18">
      <c r="C24" s="517"/>
      <c r="D24" s="76"/>
      <c r="E24" s="76"/>
      <c r="F24" s="76"/>
      <c r="G24" s="76"/>
    </row>
    <row r="25" ht="12.75">
      <c r="C25" s="76"/>
    </row>
    <row r="37" spans="4:8" ht="12.75">
      <c r="D37" s="76"/>
      <c r="E37" s="76"/>
      <c r="F37" s="76"/>
      <c r="G37" s="76"/>
      <c r="H37" s="76"/>
    </row>
    <row r="38" spans="1:8" ht="18.75">
      <c r="A38" s="546"/>
      <c r="B38" s="546"/>
      <c r="C38" s="76"/>
      <c r="D38" s="76"/>
      <c r="E38" s="76"/>
      <c r="F38" s="76"/>
      <c r="G38" s="76"/>
      <c r="H38" s="76"/>
    </row>
    <row r="39" spans="1:8" ht="12.75">
      <c r="A39" s="76"/>
      <c r="B39" s="77"/>
      <c r="C39" s="76"/>
      <c r="D39" s="76"/>
      <c r="E39" s="76"/>
      <c r="F39" s="76"/>
      <c r="G39" s="76"/>
      <c r="H39" s="76"/>
    </row>
    <row r="40" spans="1:8" ht="12.75">
      <c r="A40" s="76"/>
      <c r="B40" s="76"/>
      <c r="C40" s="76"/>
      <c r="D40" s="76"/>
      <c r="E40" s="76"/>
      <c r="F40" s="76"/>
      <c r="G40" s="76"/>
      <c r="H40" s="76"/>
    </row>
    <row r="41" spans="1:8" ht="12.75">
      <c r="A41" s="76"/>
      <c r="B41" s="76"/>
      <c r="C41" s="76"/>
      <c r="D41" s="76"/>
      <c r="E41" s="76"/>
      <c r="F41" s="76"/>
      <c r="G41" s="76"/>
      <c r="H41" s="76"/>
    </row>
    <row r="42" spans="1:8" ht="12.75">
      <c r="A42" s="76"/>
      <c r="B42" s="76"/>
      <c r="C42" s="76"/>
      <c r="D42" s="76"/>
      <c r="E42" s="76"/>
      <c r="F42" s="76"/>
      <c r="G42" s="76"/>
      <c r="H42" s="76"/>
    </row>
    <row r="43" spans="1:8" ht="12.75">
      <c r="A43" s="76"/>
      <c r="B43" s="76"/>
      <c r="C43" s="76"/>
      <c r="D43" s="76"/>
      <c r="E43" s="76"/>
      <c r="F43" s="76"/>
      <c r="G43" s="76"/>
      <c r="H43" s="76"/>
    </row>
    <row r="44" spans="1:17" ht="12.75">
      <c r="A44" s="76"/>
      <c r="B44" s="76"/>
      <c r="C44" s="76"/>
      <c r="D44" s="76"/>
      <c r="E44" s="76"/>
      <c r="F44" s="76"/>
      <c r="G44" s="76"/>
      <c r="H44" s="76"/>
      <c r="J44" s="61"/>
      <c r="K44" s="61"/>
      <c r="L44" s="61"/>
      <c r="M44" s="61"/>
      <c r="N44" s="61"/>
      <c r="O44" s="61"/>
      <c r="P44" s="61"/>
      <c r="Q44" s="61"/>
    </row>
    <row r="45" spans="1:17" ht="12.75">
      <c r="A45" s="76"/>
      <c r="B45" s="76"/>
      <c r="C45" s="76"/>
      <c r="D45" s="76"/>
      <c r="E45" s="76"/>
      <c r="F45" s="76"/>
      <c r="G45" s="76"/>
      <c r="H45" s="76"/>
      <c r="J45" s="61"/>
      <c r="K45" s="61"/>
      <c r="L45" s="61"/>
      <c r="M45" s="61"/>
      <c r="N45" s="61"/>
      <c r="O45" s="61"/>
      <c r="P45" s="61"/>
      <c r="Q45" s="61"/>
    </row>
    <row r="46" spans="1:17" ht="12.75">
      <c r="A46" s="76"/>
      <c r="B46" s="76"/>
      <c r="C46" s="76"/>
      <c r="D46" s="76"/>
      <c r="E46" s="76"/>
      <c r="F46" s="76"/>
      <c r="G46" s="76"/>
      <c r="H46" s="76"/>
      <c r="J46" s="61"/>
      <c r="K46" s="61"/>
      <c r="L46" s="61"/>
      <c r="M46" s="61"/>
      <c r="N46" s="61"/>
      <c r="O46" s="61"/>
      <c r="P46" s="61"/>
      <c r="Q46" s="61"/>
    </row>
    <row r="47" spans="1:8" ht="12.75">
      <c r="A47" s="76"/>
      <c r="B47" s="76"/>
      <c r="C47" s="76"/>
      <c r="D47" s="76"/>
      <c r="E47" s="76"/>
      <c r="F47" s="76"/>
      <c r="G47" s="76"/>
      <c r="H47" s="76"/>
    </row>
    <row r="48" spans="1:8" ht="12.75">
      <c r="A48" s="76"/>
      <c r="B48" s="76"/>
      <c r="C48" s="76"/>
      <c r="D48" s="76"/>
      <c r="E48" s="76"/>
      <c r="F48" s="76"/>
      <c r="G48" s="76"/>
      <c r="H48" s="76"/>
    </row>
    <row r="49" spans="1:8" ht="12.75">
      <c r="A49" s="76"/>
      <c r="B49" s="76"/>
      <c r="C49" s="76"/>
      <c r="D49" s="76"/>
      <c r="E49" s="76"/>
      <c r="F49" s="76"/>
      <c r="G49" s="76"/>
      <c r="H49" s="76"/>
    </row>
    <row r="50" spans="1:8" ht="12.75">
      <c r="A50" s="76"/>
      <c r="B50" s="76"/>
      <c r="C50" s="76"/>
      <c r="D50" s="76"/>
      <c r="E50" s="76"/>
      <c r="F50" s="76"/>
      <c r="G50" s="76"/>
      <c r="H50" s="76"/>
    </row>
    <row r="51" spans="1:8" ht="12.75">
      <c r="A51" s="76"/>
      <c r="B51" s="76"/>
      <c r="C51" s="76"/>
      <c r="D51" s="76"/>
      <c r="E51" s="76"/>
      <c r="F51" s="76"/>
      <c r="G51" s="76"/>
      <c r="H51" s="76"/>
    </row>
    <row r="52" spans="1:8" ht="12.75">
      <c r="A52" s="78"/>
      <c r="B52" s="76"/>
      <c r="C52" s="76"/>
      <c r="D52" s="76"/>
      <c r="E52" s="76"/>
      <c r="F52" s="76"/>
      <c r="G52" s="76"/>
      <c r="H52" s="76"/>
    </row>
    <row r="53" spans="1:8" ht="12.75">
      <c r="A53" s="76"/>
      <c r="B53" s="76"/>
      <c r="C53" s="76"/>
      <c r="D53" s="76"/>
      <c r="E53" s="76"/>
      <c r="F53" s="76"/>
      <c r="G53" s="76"/>
      <c r="H53" s="76"/>
    </row>
    <row r="54" spans="1:8" ht="12.75">
      <c r="A54" s="76"/>
      <c r="B54" s="76"/>
      <c r="C54" s="76"/>
      <c r="D54" s="76"/>
      <c r="E54" s="76"/>
      <c r="F54" s="76"/>
      <c r="G54" s="76"/>
      <c r="H54" s="76"/>
    </row>
    <row r="55" spans="1:8" ht="12.75">
      <c r="A55" s="76"/>
      <c r="B55" s="76"/>
      <c r="C55" s="76"/>
      <c r="D55" s="76"/>
      <c r="E55" s="76"/>
      <c r="F55" s="76"/>
      <c r="G55" s="76"/>
      <c r="H55" s="76"/>
    </row>
    <row r="56" spans="1:8" ht="12.75">
      <c r="A56" s="76"/>
      <c r="B56" s="76"/>
      <c r="C56" s="76"/>
      <c r="D56" s="76"/>
      <c r="E56" s="76"/>
      <c r="F56" s="76"/>
      <c r="G56" s="76"/>
      <c r="H56" s="76"/>
    </row>
    <row r="57" spans="1:8" ht="12.75">
      <c r="A57" s="76"/>
      <c r="B57" s="76"/>
      <c r="C57" s="76"/>
      <c r="D57" s="76"/>
      <c r="E57" s="76"/>
      <c r="F57" s="76"/>
      <c r="G57" s="76"/>
      <c r="H57" s="76"/>
    </row>
    <row r="58" spans="1:8" ht="12.75">
      <c r="A58" s="76"/>
      <c r="B58" s="76"/>
      <c r="C58" s="76"/>
      <c r="D58" s="76"/>
      <c r="E58" s="76"/>
      <c r="F58" s="76"/>
      <c r="G58" s="76"/>
      <c r="H58" s="76"/>
    </row>
    <row r="59" spans="1:8" ht="12.75">
      <c r="A59" s="76"/>
      <c r="B59" s="76"/>
      <c r="C59" s="76"/>
      <c r="D59" s="76"/>
      <c r="E59" s="76"/>
      <c r="F59" s="76"/>
      <c r="G59" s="76"/>
      <c r="H59" s="76"/>
    </row>
    <row r="60" spans="1:3" ht="12.75">
      <c r="A60" s="76"/>
      <c r="B60" s="76"/>
      <c r="C60" s="76"/>
    </row>
  </sheetData>
  <sheetProtection/>
  <mergeCells count="11">
    <mergeCell ref="A38:B38"/>
    <mergeCell ref="D15:I15"/>
    <mergeCell ref="D17:I17"/>
    <mergeCell ref="D19:F19"/>
    <mergeCell ref="D14:I14"/>
    <mergeCell ref="D10:I10"/>
    <mergeCell ref="D16:I16"/>
    <mergeCell ref="B1:C1"/>
    <mergeCell ref="D12:I12"/>
    <mergeCell ref="D8:I8"/>
    <mergeCell ref="D6:I6"/>
  </mergeCells>
  <hyperlinks>
    <hyperlink ref="D6" location="'Test Cond.'!A1" display="Test Conditions"/>
    <hyperlink ref="D6:F6" location="'Test Conditions'!A1" display="Test Conditions"/>
    <hyperlink ref="D4" location="'Required CFD Model Info'!A1" display="'Required CFD Model Info'!A1"/>
    <hyperlink ref="D8:I8" location="'Test Unit- PSRI Min. Fluidiz.'!A1" display="Experimental Unit - PSRI Minimum Fluidization Column"/>
    <hyperlink ref="D10:I10" location="'Test Unit - PSRI Fluid Bed'!A1" display="Experimental Unit - PSRI Fluid Bed Unit"/>
    <hyperlink ref="D12:I12" location="'Materials and Min Fluidizn Data'!A1" display="Material Properties and Minimum Fluidization Test Data"/>
    <hyperlink ref="D14:I14" location="'Test Case 1 H12U1F3'!A1" display="Test Case 1: 3% Fines FCC, Hbed,static = 12 ft (3.66 m), Ug = 1 ft/s (0.3 m/s)"/>
    <hyperlink ref="D15:I15" location="'Test Case 2 H4U1F3'!A1" display="Test Case 2: 3% Fines FCC, Hbed,static = 4 ft (1.22 m), Ug = 1 ft/s (0.3 m/s)"/>
    <hyperlink ref="D16:I16" location="'Test Case 3 H8U2F3'!A1" display="Test Case 3: 3% Fines FCC, Hbed,static = 8 ft (2.44 m), Ug = 2 ft/s (0.6 m/s)"/>
    <hyperlink ref="D17:I17" location="'Test Case 4 H8U2F12'!A1" display="Test Case 4: 12% Fines FCC, Hbed,static = 8 ft (2.44 m), Ug = 2 ft/s (0.6 m/s)"/>
    <hyperlink ref="D19:F19" location="'List of Time Series Data Files'!A1" display="List of Time Series Data File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CA166"/>
  <sheetViews>
    <sheetView zoomScale="110" zoomScaleNormal="110" zoomScalePageLayoutView="0" workbookViewId="0" topLeftCell="A1">
      <selection activeCell="A1" sqref="A1:B1"/>
    </sheetView>
  </sheetViews>
  <sheetFormatPr defaultColWidth="8.8515625" defaultRowHeight="12.75"/>
  <cols>
    <col min="1" max="1" width="8.8515625" style="7" customWidth="1"/>
    <col min="2" max="2" width="13.28125" style="1" customWidth="1"/>
    <col min="3" max="3" width="13.140625" style="2" customWidth="1"/>
    <col min="4" max="4" width="14.140625" style="1" customWidth="1"/>
    <col min="5" max="5" width="18.57421875" style="1" customWidth="1"/>
    <col min="6" max="6" width="15.7109375" style="1" bestFit="1" customWidth="1"/>
    <col min="7" max="7" width="14.421875" style="1" customWidth="1"/>
    <col min="8" max="8" width="15.140625" style="1" customWidth="1"/>
    <col min="9" max="9" width="18.140625" style="1" customWidth="1"/>
    <col min="10" max="11" width="15.7109375" style="1" bestFit="1" customWidth="1"/>
    <col min="12" max="12" width="13.28125" style="1" customWidth="1"/>
    <col min="13" max="13" width="16.57421875" style="7" customWidth="1"/>
    <col min="14" max="14" width="17.00390625" style="1" customWidth="1"/>
    <col min="15" max="15" width="17.140625" style="7" customWidth="1"/>
    <col min="16" max="16" width="15.57421875" style="7" customWidth="1"/>
    <col min="17" max="17" width="14.57421875" style="7" customWidth="1"/>
    <col min="18" max="18" width="13.140625" style="7" customWidth="1"/>
    <col min="19" max="19" width="13.28125" style="7" customWidth="1"/>
    <col min="20" max="20" width="12.8515625" style="7" customWidth="1"/>
    <col min="21" max="21" width="10.7109375" style="7" customWidth="1"/>
    <col min="22" max="22" width="13.28125" style="7" customWidth="1"/>
    <col min="23" max="23" width="12.8515625" style="7" customWidth="1"/>
    <col min="24" max="24" width="13.00390625" style="7" customWidth="1"/>
    <col min="25" max="16384" width="8.8515625" style="7" customWidth="1"/>
  </cols>
  <sheetData>
    <row r="1" spans="1:17" ht="33.75">
      <c r="A1" s="540" t="s">
        <v>252</v>
      </c>
      <c r="B1" s="541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3" spans="3:23" s="1" customFormat="1" ht="13.5" thickBot="1">
      <c r="C3" s="2"/>
      <c r="W3" s="7"/>
    </row>
    <row r="4" spans="2:23" s="1" customFormat="1" ht="22.5" customHeight="1" thickBot="1" thickTop="1">
      <c r="B4" s="599" t="s">
        <v>168</v>
      </c>
      <c r="C4" s="597"/>
      <c r="D4" s="597"/>
      <c r="E4" s="597"/>
      <c r="F4" s="597"/>
      <c r="G4" s="597"/>
      <c r="H4" s="597"/>
      <c r="I4" s="597"/>
      <c r="J4" s="597"/>
      <c r="K4" s="596" t="s">
        <v>72</v>
      </c>
      <c r="L4" s="597"/>
      <c r="M4" s="597"/>
      <c r="N4" s="597"/>
      <c r="O4" s="598"/>
      <c r="Q4" s="93"/>
      <c r="W4" s="7"/>
    </row>
    <row r="5" spans="2:22" s="1" customFormat="1" ht="22.5" customHeight="1" thickBot="1" thickTop="1">
      <c r="B5" s="185" t="s">
        <v>10</v>
      </c>
      <c r="C5" s="243" t="s">
        <v>39</v>
      </c>
      <c r="D5" s="186" t="s">
        <v>145</v>
      </c>
      <c r="E5" s="186" t="s">
        <v>51</v>
      </c>
      <c r="F5" s="186" t="s">
        <v>146</v>
      </c>
      <c r="G5" s="186" t="s">
        <v>149</v>
      </c>
      <c r="H5" s="186" t="s">
        <v>54</v>
      </c>
      <c r="I5" s="186" t="s">
        <v>150</v>
      </c>
      <c r="J5" s="118" t="s">
        <v>151</v>
      </c>
      <c r="K5" s="118" t="s">
        <v>153</v>
      </c>
      <c r="L5" s="118" t="s">
        <v>156</v>
      </c>
      <c r="M5" s="118" t="s">
        <v>156</v>
      </c>
      <c r="N5" s="191" t="s">
        <v>163</v>
      </c>
      <c r="O5" s="121" t="s">
        <v>60</v>
      </c>
      <c r="V5" s="7"/>
    </row>
    <row r="6" spans="2:22" s="1" customFormat="1" ht="14.25" thickBot="1" thickTop="1">
      <c r="B6" s="187"/>
      <c r="C6" s="244"/>
      <c r="D6" s="188" t="s">
        <v>50</v>
      </c>
      <c r="E6" s="188"/>
      <c r="F6" s="188" t="s">
        <v>147</v>
      </c>
      <c r="G6" s="188" t="s">
        <v>69</v>
      </c>
      <c r="H6" s="188"/>
      <c r="I6" s="188" t="s">
        <v>148</v>
      </c>
      <c r="J6" s="118" t="s">
        <v>152</v>
      </c>
      <c r="K6" s="118" t="s">
        <v>154</v>
      </c>
      <c r="L6" s="118" t="s">
        <v>157</v>
      </c>
      <c r="M6" s="118" t="s">
        <v>157</v>
      </c>
      <c r="N6" s="191" t="s">
        <v>164</v>
      </c>
      <c r="O6" s="95"/>
      <c r="V6" s="7"/>
    </row>
    <row r="7" spans="2:22" s="1" customFormat="1" ht="14.25" thickBot="1" thickTop="1">
      <c r="B7" s="187"/>
      <c r="C7" s="244"/>
      <c r="D7" s="188"/>
      <c r="E7" s="188"/>
      <c r="F7" s="188" t="s">
        <v>148</v>
      </c>
      <c r="G7" s="188"/>
      <c r="H7" s="188"/>
      <c r="I7" s="188"/>
      <c r="J7" s="118"/>
      <c r="K7" s="118" t="s">
        <v>155</v>
      </c>
      <c r="L7" s="118" t="s">
        <v>158</v>
      </c>
      <c r="M7" s="118" t="s">
        <v>158</v>
      </c>
      <c r="N7" s="191" t="s">
        <v>165</v>
      </c>
      <c r="O7" s="95"/>
      <c r="V7" s="7"/>
    </row>
    <row r="8" spans="2:22" s="1" customFormat="1" ht="13.5" customHeight="1" thickBot="1" thickTop="1">
      <c r="B8" s="187"/>
      <c r="C8" s="244"/>
      <c r="D8" s="189"/>
      <c r="E8" s="189"/>
      <c r="F8" s="189"/>
      <c r="G8" s="189"/>
      <c r="H8" s="189"/>
      <c r="I8" s="189"/>
      <c r="J8" s="118"/>
      <c r="K8" s="118"/>
      <c r="L8" s="118" t="s">
        <v>159</v>
      </c>
      <c r="M8" s="191" t="s">
        <v>161</v>
      </c>
      <c r="N8" s="191" t="s">
        <v>166</v>
      </c>
      <c r="O8" s="96"/>
      <c r="V8" s="7"/>
    </row>
    <row r="9" spans="2:22" s="1" customFormat="1" ht="14.25" thickBot="1" thickTop="1">
      <c r="B9" s="190"/>
      <c r="C9" s="245"/>
      <c r="D9" s="120" t="s">
        <v>50</v>
      </c>
      <c r="E9" s="120" t="s">
        <v>169</v>
      </c>
      <c r="F9" s="120" t="s">
        <v>171</v>
      </c>
      <c r="G9" s="120" t="s">
        <v>173</v>
      </c>
      <c r="H9" s="120" t="s">
        <v>55</v>
      </c>
      <c r="I9" s="120" t="s">
        <v>174</v>
      </c>
      <c r="J9" s="120"/>
      <c r="K9" s="120"/>
      <c r="L9" s="120" t="s">
        <v>160</v>
      </c>
      <c r="M9" s="120" t="s">
        <v>162</v>
      </c>
      <c r="N9" s="120" t="s">
        <v>167</v>
      </c>
      <c r="O9" s="120"/>
      <c r="V9" s="7"/>
    </row>
    <row r="10" spans="2:22" s="1" customFormat="1" ht="14.25" thickBot="1" thickTop="1">
      <c r="B10" s="122"/>
      <c r="C10" s="246"/>
      <c r="D10" s="134"/>
      <c r="E10" s="134"/>
      <c r="F10" s="135"/>
      <c r="G10" s="135"/>
      <c r="H10" s="134" t="s">
        <v>105</v>
      </c>
      <c r="I10" s="134"/>
      <c r="J10" s="136"/>
      <c r="K10" s="129"/>
      <c r="L10" s="130"/>
      <c r="M10" s="131"/>
      <c r="N10" s="128"/>
      <c r="O10" s="134"/>
      <c r="V10" s="7"/>
    </row>
    <row r="11" spans="2:22" s="1" customFormat="1" ht="14.25" thickBot="1" thickTop="1">
      <c r="B11" s="122" t="s">
        <v>104</v>
      </c>
      <c r="C11" s="247">
        <v>4</v>
      </c>
      <c r="D11" s="192">
        <v>12</v>
      </c>
      <c r="E11" s="192" t="s">
        <v>170</v>
      </c>
      <c r="F11" s="193" t="s">
        <v>172</v>
      </c>
      <c r="G11" s="135">
        <v>0</v>
      </c>
      <c r="H11" s="134" t="s">
        <v>106</v>
      </c>
      <c r="I11" s="134">
        <v>25</v>
      </c>
      <c r="J11" s="136" t="s">
        <v>76</v>
      </c>
      <c r="K11" s="129" t="s">
        <v>94</v>
      </c>
      <c r="L11" s="130" t="s">
        <v>95</v>
      </c>
      <c r="M11" s="131" t="s">
        <v>96</v>
      </c>
      <c r="N11" s="128" t="s">
        <v>96</v>
      </c>
      <c r="O11" s="134"/>
      <c r="V11" s="7"/>
    </row>
    <row r="12" spans="3:23" s="1" customFormat="1" ht="12.75" customHeight="1" thickTop="1">
      <c r="C12" s="13"/>
      <c r="D12" s="13"/>
      <c r="E12" s="13"/>
      <c r="F12" s="13"/>
      <c r="L12" s="7"/>
      <c r="M12" s="7"/>
      <c r="W12" s="7"/>
    </row>
    <row r="13" spans="2:23" s="1" customFormat="1" ht="12.75">
      <c r="B13" s="13"/>
      <c r="C13" s="2"/>
      <c r="D13" s="6"/>
      <c r="L13" s="7"/>
      <c r="M13" s="7"/>
      <c r="W13" s="7"/>
    </row>
    <row r="14" spans="2:23" s="1" customFormat="1" ht="12.75">
      <c r="B14" s="5"/>
      <c r="C14" s="70"/>
      <c r="D14" s="70"/>
      <c r="G14" s="4"/>
      <c r="H14" s="70"/>
      <c r="L14" s="7"/>
      <c r="O14" s="14"/>
      <c r="P14" s="2"/>
      <c r="W14" s="7"/>
    </row>
    <row r="15" spans="2:23" s="1" customFormat="1" ht="18.75">
      <c r="B15" s="288" t="s">
        <v>212</v>
      </c>
      <c r="C15" s="289"/>
      <c r="D15" s="88"/>
      <c r="G15" s="5"/>
      <c r="J15" s="183" t="s">
        <v>144</v>
      </c>
      <c r="N15" s="7"/>
      <c r="P15" s="13"/>
      <c r="W15" s="7"/>
    </row>
    <row r="16" spans="3:23" s="1" customFormat="1" ht="12.75">
      <c r="C16" s="80"/>
      <c r="D16" s="6"/>
      <c r="G16" s="5"/>
      <c r="J16" s="80"/>
      <c r="K16" s="6"/>
      <c r="N16" s="7"/>
      <c r="P16" s="13"/>
      <c r="W16" s="7"/>
    </row>
    <row r="17" spans="2:23" s="1" customFormat="1" ht="12.75">
      <c r="B17" s="4" t="s">
        <v>328</v>
      </c>
      <c r="G17" s="5"/>
      <c r="J17" s="4" t="s">
        <v>329</v>
      </c>
      <c r="N17" s="7"/>
      <c r="P17" s="13"/>
      <c r="Q17" s="11"/>
      <c r="W17" s="7"/>
    </row>
    <row r="18" spans="2:23" s="1" customFormat="1" ht="13.5" thickBot="1">
      <c r="B18" s="4"/>
      <c r="C18" s="15"/>
      <c r="D18" s="194"/>
      <c r="E18" s="194"/>
      <c r="F18" s="194"/>
      <c r="G18" s="229"/>
      <c r="J18" s="230"/>
      <c r="N18" s="7"/>
      <c r="P18" s="13"/>
      <c r="Q18" s="11"/>
      <c r="W18" s="7"/>
    </row>
    <row r="19" spans="2:23" s="1" customFormat="1" ht="12.75" customHeight="1">
      <c r="B19" s="592" t="s">
        <v>131</v>
      </c>
      <c r="C19" s="594" t="s">
        <v>130</v>
      </c>
      <c r="D19" s="604" t="s">
        <v>129</v>
      </c>
      <c r="E19" s="604"/>
      <c r="F19" s="607" t="s">
        <v>132</v>
      </c>
      <c r="G19" s="5"/>
      <c r="J19" s="592" t="s">
        <v>131</v>
      </c>
      <c r="K19" s="594" t="s">
        <v>130</v>
      </c>
      <c r="L19" s="600" t="s">
        <v>129</v>
      </c>
      <c r="M19" s="601"/>
      <c r="N19" s="181" t="s">
        <v>132</v>
      </c>
      <c r="P19" s="13"/>
      <c r="Q19" s="11"/>
      <c r="W19" s="7"/>
    </row>
    <row r="20" spans="2:23" s="1" customFormat="1" ht="13.5" thickBot="1">
      <c r="B20" s="593"/>
      <c r="C20" s="595"/>
      <c r="D20" s="605" t="s">
        <v>266</v>
      </c>
      <c r="E20" s="605"/>
      <c r="F20" s="608"/>
      <c r="G20" s="5"/>
      <c r="J20" s="593"/>
      <c r="K20" s="595"/>
      <c r="L20" s="602" t="s">
        <v>128</v>
      </c>
      <c r="M20" s="603"/>
      <c r="N20" s="182" t="s">
        <v>183</v>
      </c>
      <c r="P20" s="13"/>
      <c r="Q20" s="11"/>
      <c r="W20" s="7"/>
    </row>
    <row r="21" spans="2:23" s="194" customFormat="1" ht="13.5" customHeight="1" thickBot="1">
      <c r="B21" s="231"/>
      <c r="C21" s="232" t="s">
        <v>180</v>
      </c>
      <c r="D21" s="232" t="s">
        <v>107</v>
      </c>
      <c r="E21" s="232" t="s">
        <v>107</v>
      </c>
      <c r="F21" s="233" t="s">
        <v>59</v>
      </c>
      <c r="G21" s="175"/>
      <c r="J21" s="231"/>
      <c r="K21" s="232" t="s">
        <v>180</v>
      </c>
      <c r="L21" s="232" t="s">
        <v>107</v>
      </c>
      <c r="M21" s="232" t="s">
        <v>107</v>
      </c>
      <c r="N21" s="233" t="s">
        <v>143</v>
      </c>
      <c r="O21" s="175"/>
      <c r="P21" s="2"/>
      <c r="Q21" s="1"/>
      <c r="R21" s="38"/>
      <c r="S21" s="38"/>
      <c r="T21" s="38"/>
      <c r="U21" s="38"/>
      <c r="V21" s="38"/>
      <c r="W21" s="214"/>
    </row>
    <row r="22" spans="2:23" s="194" customFormat="1" ht="16.5" customHeight="1" thickBot="1">
      <c r="B22" s="211"/>
      <c r="C22" s="212" t="s">
        <v>108</v>
      </c>
      <c r="D22" s="212" t="s">
        <v>108</v>
      </c>
      <c r="E22" s="212" t="s">
        <v>109</v>
      </c>
      <c r="F22" s="213" t="s">
        <v>82</v>
      </c>
      <c r="G22" s="175"/>
      <c r="J22" s="211"/>
      <c r="K22" s="212" t="s">
        <v>2</v>
      </c>
      <c r="L22" s="212" t="s">
        <v>2</v>
      </c>
      <c r="M22" s="212" t="s">
        <v>0</v>
      </c>
      <c r="N22" s="213" t="s">
        <v>142</v>
      </c>
      <c r="O22" s="175"/>
      <c r="P22" s="2"/>
      <c r="Q22" s="1"/>
      <c r="R22" s="38"/>
      <c r="S22" s="38"/>
      <c r="T22" s="38"/>
      <c r="U22" s="38"/>
      <c r="V22" s="38"/>
      <c r="W22" s="214"/>
    </row>
    <row r="23" spans="2:23" s="194" customFormat="1" ht="16.5" customHeight="1" thickBot="1">
      <c r="B23" s="215" t="s">
        <v>110</v>
      </c>
      <c r="C23" s="216">
        <v>12</v>
      </c>
      <c r="D23" s="217">
        <f>12+0.5*C23</f>
        <v>18</v>
      </c>
      <c r="E23" s="217">
        <f>D23/12</f>
        <v>1.5</v>
      </c>
      <c r="F23" s="218"/>
      <c r="G23" s="255"/>
      <c r="J23" s="215" t="s">
        <v>110</v>
      </c>
      <c r="K23" s="217">
        <f aca="true" t="shared" si="0" ref="K23:K40">C23*2.54</f>
        <v>30.48</v>
      </c>
      <c r="L23" s="217">
        <f aca="true" t="shared" si="1" ref="L23:L40">D23*2.54</f>
        <v>45.72</v>
      </c>
      <c r="M23" s="217">
        <f>L23/100</f>
        <v>0.4572</v>
      </c>
      <c r="N23" s="218"/>
      <c r="O23" s="178"/>
      <c r="P23" s="45"/>
      <c r="Q23" s="39"/>
      <c r="R23" s="38"/>
      <c r="S23" s="38"/>
      <c r="T23" s="38"/>
      <c r="U23" s="38"/>
      <c r="V23" s="38"/>
      <c r="W23" s="214"/>
    </row>
    <row r="24" spans="2:23" s="194" customFormat="1" ht="16.5" customHeight="1" thickBot="1">
      <c r="B24" s="215" t="s">
        <v>111</v>
      </c>
      <c r="C24" s="216">
        <v>11.75</v>
      </c>
      <c r="D24" s="217">
        <f>12+C23+0.5*C24</f>
        <v>29.875</v>
      </c>
      <c r="E24" s="217">
        <f aca="true" t="shared" si="2" ref="E24:E40">D24/12</f>
        <v>2.4895833333333335</v>
      </c>
      <c r="F24" s="218"/>
      <c r="G24" s="255"/>
      <c r="J24" s="215" t="s">
        <v>111</v>
      </c>
      <c r="K24" s="217">
        <f t="shared" si="0"/>
        <v>29.845</v>
      </c>
      <c r="L24" s="217">
        <f t="shared" si="1"/>
        <v>75.88250000000001</v>
      </c>
      <c r="M24" s="217">
        <f aca="true" t="shared" si="3" ref="M24:M40">L24/100</f>
        <v>0.7588250000000001</v>
      </c>
      <c r="N24" s="218"/>
      <c r="O24" s="178"/>
      <c r="P24" s="45"/>
      <c r="Q24" s="39"/>
      <c r="R24" s="38"/>
      <c r="S24" s="38"/>
      <c r="T24" s="38"/>
      <c r="U24" s="38"/>
      <c r="V24" s="38"/>
      <c r="W24" s="214"/>
    </row>
    <row r="25" spans="2:23" s="194" customFormat="1" ht="16.5" customHeight="1" thickBot="1">
      <c r="B25" s="215" t="s">
        <v>112</v>
      </c>
      <c r="C25" s="216">
        <v>12</v>
      </c>
      <c r="D25" s="217">
        <f>12+C23+C24+0.5*C25</f>
        <v>41.75</v>
      </c>
      <c r="E25" s="217">
        <f t="shared" si="2"/>
        <v>3.4791666666666665</v>
      </c>
      <c r="F25" s="218"/>
      <c r="G25" s="255"/>
      <c r="J25" s="215" t="s">
        <v>112</v>
      </c>
      <c r="K25" s="217">
        <f t="shared" si="0"/>
        <v>30.48</v>
      </c>
      <c r="L25" s="217">
        <f t="shared" si="1"/>
        <v>106.045</v>
      </c>
      <c r="M25" s="217">
        <f t="shared" si="3"/>
        <v>1.0604500000000001</v>
      </c>
      <c r="N25" s="218"/>
      <c r="O25" s="178"/>
      <c r="P25" s="45"/>
      <c r="Q25" s="39"/>
      <c r="R25" s="38"/>
      <c r="S25" s="38"/>
      <c r="T25" s="38"/>
      <c r="U25" s="38"/>
      <c r="V25" s="38"/>
      <c r="W25" s="214"/>
    </row>
    <row r="26" spans="2:23" s="194" customFormat="1" ht="16.5" customHeight="1" thickBot="1">
      <c r="B26" s="215" t="s">
        <v>113</v>
      </c>
      <c r="C26" s="216">
        <v>12</v>
      </c>
      <c r="D26" s="217">
        <f>12+C23+C24+C25+0.5*C26</f>
        <v>53.75</v>
      </c>
      <c r="E26" s="217">
        <f t="shared" si="2"/>
        <v>4.479166666666667</v>
      </c>
      <c r="F26" s="218"/>
      <c r="G26" s="255"/>
      <c r="J26" s="215" t="s">
        <v>113</v>
      </c>
      <c r="K26" s="217">
        <f t="shared" si="0"/>
        <v>30.48</v>
      </c>
      <c r="L26" s="217">
        <f t="shared" si="1"/>
        <v>136.525</v>
      </c>
      <c r="M26" s="217">
        <f t="shared" si="3"/>
        <v>1.36525</v>
      </c>
      <c r="N26" s="218"/>
      <c r="O26" s="178"/>
      <c r="P26" s="16"/>
      <c r="Q26" s="16"/>
      <c r="R26" s="16"/>
      <c r="S26" s="16"/>
      <c r="T26" s="16"/>
      <c r="U26" s="16"/>
      <c r="V26" s="16"/>
      <c r="W26" s="214"/>
    </row>
    <row r="27" spans="2:23" s="194" customFormat="1" ht="16.5" customHeight="1" thickBot="1">
      <c r="B27" s="215" t="s">
        <v>114</v>
      </c>
      <c r="C27" s="216">
        <v>12</v>
      </c>
      <c r="D27" s="217">
        <f>12+C23+C24+C25+C26+0.5*C27</f>
        <v>65.75</v>
      </c>
      <c r="E27" s="217">
        <f t="shared" si="2"/>
        <v>5.479166666666667</v>
      </c>
      <c r="F27" s="218"/>
      <c r="G27" s="255"/>
      <c r="J27" s="215" t="s">
        <v>114</v>
      </c>
      <c r="K27" s="217">
        <f t="shared" si="0"/>
        <v>30.48</v>
      </c>
      <c r="L27" s="217">
        <f t="shared" si="1"/>
        <v>167.005</v>
      </c>
      <c r="M27" s="217">
        <f t="shared" si="3"/>
        <v>1.67005</v>
      </c>
      <c r="N27" s="218"/>
      <c r="O27" s="219"/>
      <c r="P27" s="16"/>
      <c r="Q27" s="16"/>
      <c r="R27" s="16"/>
      <c r="S27" s="16"/>
      <c r="T27" s="16"/>
      <c r="U27" s="16"/>
      <c r="V27" s="16"/>
      <c r="W27" s="214"/>
    </row>
    <row r="28" spans="2:23" s="194" customFormat="1" ht="16.5" customHeight="1" thickBot="1">
      <c r="B28" s="215" t="s">
        <v>115</v>
      </c>
      <c r="C28" s="216">
        <v>6</v>
      </c>
      <c r="D28" s="217">
        <f>12+C23+C24+C25+C26+C27+0.5*C28</f>
        <v>74.75</v>
      </c>
      <c r="E28" s="217">
        <f t="shared" si="2"/>
        <v>6.229166666666667</v>
      </c>
      <c r="F28" s="218"/>
      <c r="G28" s="255"/>
      <c r="J28" s="215" t="s">
        <v>115</v>
      </c>
      <c r="K28" s="217">
        <f t="shared" si="0"/>
        <v>15.24</v>
      </c>
      <c r="L28" s="217">
        <f t="shared" si="1"/>
        <v>189.865</v>
      </c>
      <c r="M28" s="217">
        <f t="shared" si="3"/>
        <v>1.8986500000000002</v>
      </c>
      <c r="N28" s="218"/>
      <c r="O28" s="219"/>
      <c r="P28" s="16"/>
      <c r="Q28" s="16"/>
      <c r="R28" s="16"/>
      <c r="S28" s="16"/>
      <c r="T28" s="16"/>
      <c r="U28" s="16"/>
      <c r="V28" s="16"/>
      <c r="W28" s="214"/>
    </row>
    <row r="29" spans="2:23" s="1" customFormat="1" ht="16.5" customHeight="1" thickBot="1">
      <c r="B29" s="215" t="s">
        <v>116</v>
      </c>
      <c r="C29" s="216">
        <v>6</v>
      </c>
      <c r="D29" s="217">
        <f>12+C23+C24+C25+C26+C27+C28+0.5*C29</f>
        <v>80.75</v>
      </c>
      <c r="E29" s="217">
        <f t="shared" si="2"/>
        <v>6.729166666666667</v>
      </c>
      <c r="F29" s="218"/>
      <c r="G29" s="255"/>
      <c r="J29" s="215" t="s">
        <v>116</v>
      </c>
      <c r="K29" s="217">
        <f t="shared" si="0"/>
        <v>15.24</v>
      </c>
      <c r="L29" s="217">
        <f t="shared" si="1"/>
        <v>205.105</v>
      </c>
      <c r="M29" s="217">
        <f t="shared" si="3"/>
        <v>2.05105</v>
      </c>
      <c r="N29" s="218"/>
      <c r="O29" s="178"/>
      <c r="P29" s="47"/>
      <c r="Q29" s="47"/>
      <c r="R29" s="47"/>
      <c r="S29" s="47"/>
      <c r="T29" s="47"/>
      <c r="U29" s="47"/>
      <c r="V29" s="47"/>
      <c r="W29" s="7"/>
    </row>
    <row r="30" spans="2:23" s="194" customFormat="1" ht="16.5" customHeight="1" thickBot="1">
      <c r="B30" s="215" t="s">
        <v>117</v>
      </c>
      <c r="C30" s="216">
        <v>6</v>
      </c>
      <c r="D30" s="217">
        <f>12+C23+C24+C25+C26+C27+C28+C29+0.5*C30</f>
        <v>86.75</v>
      </c>
      <c r="E30" s="217">
        <f t="shared" si="2"/>
        <v>7.229166666666667</v>
      </c>
      <c r="F30" s="329"/>
      <c r="G30" s="328"/>
      <c r="J30" s="215" t="s">
        <v>117</v>
      </c>
      <c r="K30" s="217">
        <f t="shared" si="0"/>
        <v>15.24</v>
      </c>
      <c r="L30" s="217">
        <f t="shared" si="1"/>
        <v>220.345</v>
      </c>
      <c r="M30" s="217">
        <f t="shared" si="3"/>
        <v>2.20345</v>
      </c>
      <c r="N30" s="218"/>
      <c r="O30" s="178"/>
      <c r="P30" s="85"/>
      <c r="Q30" s="220"/>
      <c r="R30" s="220"/>
      <c r="S30" s="220"/>
      <c r="T30" s="220"/>
      <c r="U30" s="220"/>
      <c r="V30" s="220"/>
      <c r="W30" s="214"/>
    </row>
    <row r="31" spans="2:23" s="194" customFormat="1" ht="16.5" customHeight="1" thickBot="1">
      <c r="B31" s="215" t="s">
        <v>118</v>
      </c>
      <c r="C31" s="216">
        <v>6.25</v>
      </c>
      <c r="D31" s="217">
        <f>12+C23+C24+C25+C26+C27+C28+C29+C30+0.5*C31</f>
        <v>92.875</v>
      </c>
      <c r="E31" s="217">
        <f t="shared" si="2"/>
        <v>7.739583333333333</v>
      </c>
      <c r="F31" s="218"/>
      <c r="G31" s="255"/>
      <c r="J31" s="215" t="s">
        <v>118</v>
      </c>
      <c r="K31" s="217">
        <f t="shared" si="0"/>
        <v>15.875</v>
      </c>
      <c r="L31" s="217">
        <f t="shared" si="1"/>
        <v>235.9025</v>
      </c>
      <c r="M31" s="217">
        <f t="shared" si="3"/>
        <v>2.359025</v>
      </c>
      <c r="N31" s="218"/>
      <c r="O31" s="219"/>
      <c r="P31" s="85"/>
      <c r="Q31" s="220"/>
      <c r="R31" s="220"/>
      <c r="S31" s="220"/>
      <c r="T31" s="220"/>
      <c r="U31" s="220"/>
      <c r="V31" s="220"/>
      <c r="W31" s="214"/>
    </row>
    <row r="32" spans="2:23" s="194" customFormat="1" ht="15.75" thickBot="1">
      <c r="B32" s="215" t="s">
        <v>119</v>
      </c>
      <c r="C32" s="221">
        <v>6.21875</v>
      </c>
      <c r="D32" s="217">
        <f>12+C23+C24+C25+C26+C27+C28+C29+C30+C31+0.5*C32</f>
        <v>99.109375</v>
      </c>
      <c r="E32" s="217">
        <f t="shared" si="2"/>
        <v>8.259114583333334</v>
      </c>
      <c r="F32" s="218"/>
      <c r="G32" s="255"/>
      <c r="J32" s="215" t="s">
        <v>119</v>
      </c>
      <c r="K32" s="217">
        <f t="shared" si="0"/>
        <v>15.795625</v>
      </c>
      <c r="L32" s="217">
        <f t="shared" si="1"/>
        <v>251.7378125</v>
      </c>
      <c r="M32" s="217">
        <f t="shared" si="3"/>
        <v>2.517378125</v>
      </c>
      <c r="N32" s="218"/>
      <c r="O32" s="219"/>
      <c r="P32" s="37"/>
      <c r="Q32" s="37"/>
      <c r="R32" s="37"/>
      <c r="S32" s="37"/>
      <c r="T32" s="37"/>
      <c r="U32" s="37"/>
      <c r="V32" s="37"/>
      <c r="W32" s="214"/>
    </row>
    <row r="33" spans="2:23" s="194" customFormat="1" ht="15.75" thickBot="1">
      <c r="B33" s="215" t="s">
        <v>120</v>
      </c>
      <c r="C33" s="216">
        <v>6</v>
      </c>
      <c r="D33" s="217">
        <f>12+C23+C24+C25+C26+C27+C28+C29+C30+C31+C32+0.5*C33</f>
        <v>105.21875</v>
      </c>
      <c r="E33" s="217">
        <f t="shared" si="2"/>
        <v>8.768229166666666</v>
      </c>
      <c r="F33" s="218"/>
      <c r="G33" s="255"/>
      <c r="J33" s="215" t="s">
        <v>120</v>
      </c>
      <c r="K33" s="217">
        <f t="shared" si="0"/>
        <v>15.24</v>
      </c>
      <c r="L33" s="217">
        <f t="shared" si="1"/>
        <v>267.255625</v>
      </c>
      <c r="M33" s="217">
        <f t="shared" si="3"/>
        <v>2.67255625</v>
      </c>
      <c r="N33" s="218"/>
      <c r="O33" s="178"/>
      <c r="P33" s="41"/>
      <c r="Q33" s="39"/>
      <c r="R33" s="38"/>
      <c r="S33" s="40"/>
      <c r="T33" s="38"/>
      <c r="U33" s="38"/>
      <c r="V33" s="38"/>
      <c r="W33" s="214"/>
    </row>
    <row r="34" spans="2:23" s="194" customFormat="1" ht="15.75" thickBot="1">
      <c r="B34" s="215" t="s">
        <v>121</v>
      </c>
      <c r="C34" s="216">
        <v>15.75</v>
      </c>
      <c r="D34" s="217">
        <f>12+C23+C24+C25+C26+C27+C28+C29+C30+C31+C32+C33+0.5*C34</f>
        <v>116.09375</v>
      </c>
      <c r="E34" s="217">
        <f t="shared" si="2"/>
        <v>9.674479166666666</v>
      </c>
      <c r="F34" s="218"/>
      <c r="G34" s="255"/>
      <c r="J34" s="215" t="s">
        <v>121</v>
      </c>
      <c r="K34" s="217">
        <f t="shared" si="0"/>
        <v>40.005</v>
      </c>
      <c r="L34" s="217">
        <f t="shared" si="1"/>
        <v>294.878125</v>
      </c>
      <c r="M34" s="217">
        <f t="shared" si="3"/>
        <v>2.94878125</v>
      </c>
      <c r="N34" s="218"/>
      <c r="O34" s="178"/>
      <c r="P34" s="214"/>
      <c r="Q34" s="222"/>
      <c r="R34" s="222"/>
      <c r="S34" s="222"/>
      <c r="T34" s="222"/>
      <c r="U34" s="222"/>
      <c r="V34" s="222"/>
      <c r="W34" s="214"/>
    </row>
    <row r="35" spans="2:23" s="194" customFormat="1" ht="15.75" thickBot="1">
      <c r="B35" s="215" t="s">
        <v>122</v>
      </c>
      <c r="C35" s="216">
        <v>8.5</v>
      </c>
      <c r="D35" s="217">
        <f>12+C23+C24+C25+C26+C27+C28+C29+C30+C31+C32+C33+C34+0.5*C35</f>
        <v>128.21875</v>
      </c>
      <c r="E35" s="217">
        <f t="shared" si="2"/>
        <v>10.684895833333334</v>
      </c>
      <c r="F35" s="218"/>
      <c r="G35" s="255"/>
      <c r="J35" s="215" t="s">
        <v>122</v>
      </c>
      <c r="K35" s="217">
        <f t="shared" si="0"/>
        <v>21.59</v>
      </c>
      <c r="L35" s="217">
        <f t="shared" si="1"/>
        <v>325.675625</v>
      </c>
      <c r="M35" s="217">
        <f t="shared" si="3"/>
        <v>3.2567562500000005</v>
      </c>
      <c r="N35" s="218"/>
      <c r="O35" s="178"/>
      <c r="P35" s="43"/>
      <c r="Q35" s="38"/>
      <c r="R35" s="38"/>
      <c r="S35" s="38"/>
      <c r="T35" s="38"/>
      <c r="U35" s="38"/>
      <c r="V35" s="38"/>
      <c r="W35" s="214"/>
    </row>
    <row r="36" spans="2:23" s="194" customFormat="1" ht="15.75" thickBot="1">
      <c r="B36" s="215" t="s">
        <v>123</v>
      </c>
      <c r="C36" s="216">
        <v>11.25</v>
      </c>
      <c r="D36" s="217">
        <f>12+C23+C24+C25+C26+C27+C28+C29+C30+C31+C32+C33+C34+C35+0.5*C36</f>
        <v>138.09375</v>
      </c>
      <c r="E36" s="217">
        <f t="shared" si="2"/>
        <v>11.5078125</v>
      </c>
      <c r="F36" s="218"/>
      <c r="G36" s="255"/>
      <c r="J36" s="215" t="s">
        <v>123</v>
      </c>
      <c r="K36" s="217">
        <f t="shared" si="0"/>
        <v>28.575</v>
      </c>
      <c r="L36" s="217">
        <f t="shared" si="1"/>
        <v>350.758125</v>
      </c>
      <c r="M36" s="217">
        <f t="shared" si="3"/>
        <v>3.50758125</v>
      </c>
      <c r="N36" s="218"/>
      <c r="O36" s="178"/>
      <c r="P36" s="214"/>
      <c r="Q36" s="223"/>
      <c r="R36" s="222"/>
      <c r="S36" s="224"/>
      <c r="T36" s="222"/>
      <c r="U36" s="222"/>
      <c r="V36" s="222"/>
      <c r="W36" s="214"/>
    </row>
    <row r="37" spans="2:23" s="194" customFormat="1" ht="15.75" thickBot="1">
      <c r="B37" s="215" t="s">
        <v>124</v>
      </c>
      <c r="C37" s="216">
        <v>25.5</v>
      </c>
      <c r="D37" s="217">
        <f>12+C23+C24+C25+C26+C27+C28+C29+C30+C31+C32+C33+C34+C35+C36+0.5*C37</f>
        <v>156.46875</v>
      </c>
      <c r="E37" s="217">
        <f t="shared" si="2"/>
        <v>13.0390625</v>
      </c>
      <c r="F37" s="218"/>
      <c r="G37" s="255"/>
      <c r="J37" s="215" t="s">
        <v>124</v>
      </c>
      <c r="K37" s="217">
        <f t="shared" si="0"/>
        <v>64.77</v>
      </c>
      <c r="L37" s="217">
        <f t="shared" si="1"/>
        <v>397.430625</v>
      </c>
      <c r="M37" s="217">
        <f t="shared" si="3"/>
        <v>3.97430625</v>
      </c>
      <c r="N37" s="218"/>
      <c r="O37" s="178"/>
      <c r="P37" s="44"/>
      <c r="Q37" s="39"/>
      <c r="R37" s="38"/>
      <c r="S37" s="38"/>
      <c r="T37" s="38"/>
      <c r="U37" s="38"/>
      <c r="V37" s="38"/>
      <c r="W37" s="214"/>
    </row>
    <row r="38" spans="2:67" s="194" customFormat="1" ht="19.5" thickBot="1">
      <c r="B38" s="215" t="s">
        <v>125</v>
      </c>
      <c r="C38" s="216">
        <v>16</v>
      </c>
      <c r="D38" s="217">
        <f>12+C23+C24+C25+C26+C27+C28+C29+C30+C31+C32+C33+C34+C35+C36+C37+0.5*C38</f>
        <v>177.21875</v>
      </c>
      <c r="E38" s="217">
        <f t="shared" si="2"/>
        <v>14.768229166666666</v>
      </c>
      <c r="F38" s="218"/>
      <c r="G38" s="255"/>
      <c r="J38" s="215" t="s">
        <v>125</v>
      </c>
      <c r="K38" s="217">
        <f t="shared" si="0"/>
        <v>40.64</v>
      </c>
      <c r="L38" s="217">
        <f t="shared" si="1"/>
        <v>450.135625</v>
      </c>
      <c r="M38" s="217">
        <f t="shared" si="3"/>
        <v>4.50135625</v>
      </c>
      <c r="N38" s="218"/>
      <c r="O38" s="178"/>
      <c r="P38" s="16"/>
      <c r="Q38" s="16"/>
      <c r="R38" s="16"/>
      <c r="S38" s="16"/>
      <c r="T38" s="16"/>
      <c r="U38" s="16"/>
      <c r="V38" s="16"/>
      <c r="W38" s="214"/>
      <c r="BO38" s="8"/>
    </row>
    <row r="39" spans="2:66" s="194" customFormat="1" ht="16.5" thickBot="1">
      <c r="B39" s="215" t="s">
        <v>126</v>
      </c>
      <c r="C39" s="216">
        <v>20</v>
      </c>
      <c r="D39" s="217">
        <f>12+C23+C24+C25+C26+C27+C28+C29+C30+C31+C32+C33+C34+C35+C36+C37+C38+0.5*C39</f>
        <v>195.21875</v>
      </c>
      <c r="E39" s="217">
        <f t="shared" si="2"/>
        <v>16.268229166666668</v>
      </c>
      <c r="F39" s="218"/>
      <c r="G39" s="255"/>
      <c r="J39" s="215" t="s">
        <v>126</v>
      </c>
      <c r="K39" s="217">
        <f t="shared" si="0"/>
        <v>50.8</v>
      </c>
      <c r="L39" s="217">
        <f t="shared" si="1"/>
        <v>495.85562500000003</v>
      </c>
      <c r="M39" s="217">
        <f t="shared" si="3"/>
        <v>4.95855625</v>
      </c>
      <c r="N39" s="218"/>
      <c r="O39" s="178"/>
      <c r="P39" s="47"/>
      <c r="Q39" s="47"/>
      <c r="R39" s="47"/>
      <c r="S39" s="47"/>
      <c r="T39" s="47"/>
      <c r="U39" s="47"/>
      <c r="V39" s="47"/>
      <c r="W39" s="7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8"/>
    </row>
    <row r="40" spans="2:66" s="1" customFormat="1" ht="16.5" thickBot="1">
      <c r="B40" s="215" t="s">
        <v>127</v>
      </c>
      <c r="C40" s="216">
        <v>24</v>
      </c>
      <c r="D40" s="217">
        <f>12+C23+C24+C25+C26+C27+C28+C29+C30+C31+C32+C33+C34+C35+C36+C37+C38+C39+0.5*C40</f>
        <v>217.21875</v>
      </c>
      <c r="E40" s="217">
        <f t="shared" si="2"/>
        <v>18.1015625</v>
      </c>
      <c r="F40" s="218"/>
      <c r="G40" s="255"/>
      <c r="J40" s="215" t="s">
        <v>127</v>
      </c>
      <c r="K40" s="217">
        <f t="shared" si="0"/>
        <v>60.96</v>
      </c>
      <c r="L40" s="217">
        <f t="shared" si="1"/>
        <v>551.735625</v>
      </c>
      <c r="M40" s="217">
        <f t="shared" si="3"/>
        <v>5.517356250000001</v>
      </c>
      <c r="N40" s="218"/>
      <c r="O40" s="178"/>
      <c r="P40" s="85"/>
      <c r="Q40" s="220"/>
      <c r="R40" s="220"/>
      <c r="S40" s="220"/>
      <c r="T40" s="220"/>
      <c r="U40" s="220"/>
      <c r="V40" s="220"/>
      <c r="W40" s="21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225"/>
    </row>
    <row r="41" spans="2:66" ht="18.75">
      <c r="B41" s="176"/>
      <c r="C41" s="176"/>
      <c r="D41" s="177"/>
      <c r="E41" s="226"/>
      <c r="F41" s="214"/>
      <c r="G41" s="176"/>
      <c r="H41" s="176"/>
      <c r="I41" s="227"/>
      <c r="J41" s="176"/>
      <c r="K41" s="176"/>
      <c r="L41" s="177"/>
      <c r="M41" s="226"/>
      <c r="N41" s="214"/>
      <c r="O41" s="214"/>
      <c r="P41" s="16"/>
      <c r="Q41" s="16"/>
      <c r="R41" s="16"/>
      <c r="S41" s="16"/>
      <c r="T41" s="16"/>
      <c r="U41" s="220"/>
      <c r="V41" s="220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25"/>
    </row>
    <row r="42" spans="2:22" s="214" customFormat="1" ht="18.75">
      <c r="B42" s="288" t="s">
        <v>213</v>
      </c>
      <c r="C42" s="289"/>
      <c r="D42" s="290"/>
      <c r="E42" s="291"/>
      <c r="G42" s="176"/>
      <c r="H42" s="176"/>
      <c r="I42" s="227"/>
      <c r="J42" s="176"/>
      <c r="K42" s="176"/>
      <c r="L42" s="177"/>
      <c r="M42" s="226"/>
      <c r="P42" s="20"/>
      <c r="Q42" s="20"/>
      <c r="R42" s="20"/>
      <c r="S42" s="20"/>
      <c r="T42" s="20"/>
      <c r="U42" s="37"/>
      <c r="V42" s="37"/>
    </row>
    <row r="43" spans="10:67" s="194" customFormat="1" ht="15.75">
      <c r="J43" s="183" t="s">
        <v>144</v>
      </c>
      <c r="O43" s="214"/>
      <c r="P43" s="20"/>
      <c r="Q43" s="20"/>
      <c r="R43" s="20"/>
      <c r="S43" s="20"/>
      <c r="T43" s="20"/>
      <c r="U43" s="38"/>
      <c r="V43" s="38"/>
      <c r="W43" s="214"/>
      <c r="BO43" s="214"/>
    </row>
    <row r="44" spans="2:67" s="194" customFormat="1" ht="12.75">
      <c r="B44" s="228" t="s">
        <v>330</v>
      </c>
      <c r="J44" s="228" t="s">
        <v>331</v>
      </c>
      <c r="Q44" s="214"/>
      <c r="R44" s="214"/>
      <c r="S44" s="214"/>
      <c r="T44" s="214"/>
      <c r="U44" s="38"/>
      <c r="V44" s="38"/>
      <c r="W44" s="214"/>
      <c r="BO44" s="214"/>
    </row>
    <row r="45" spans="2:67" s="1" customFormat="1" ht="13.5" thickBot="1">
      <c r="B45" s="1" t="s">
        <v>187</v>
      </c>
      <c r="J45" s="1" t="s">
        <v>188</v>
      </c>
      <c r="Q45" s="47"/>
      <c r="R45" s="47"/>
      <c r="S45" s="47"/>
      <c r="T45" s="47"/>
      <c r="U45" s="38"/>
      <c r="V45" s="38"/>
      <c r="W45" s="7"/>
      <c r="BO45" s="7"/>
    </row>
    <row r="46" spans="2:23" s="1" customFormat="1" ht="13.5" thickTop="1">
      <c r="B46" s="582" t="s">
        <v>177</v>
      </c>
      <c r="C46" s="583"/>
      <c r="D46" s="584"/>
      <c r="E46" s="201"/>
      <c r="F46" s="582" t="s">
        <v>178</v>
      </c>
      <c r="G46" s="583"/>
      <c r="H46" s="584"/>
      <c r="J46" s="582" t="s">
        <v>177</v>
      </c>
      <c r="K46" s="583"/>
      <c r="L46" s="584"/>
      <c r="M46" s="201"/>
      <c r="N46" s="582" t="s">
        <v>178</v>
      </c>
      <c r="O46" s="583"/>
      <c r="P46" s="584"/>
      <c r="Q46" s="37"/>
      <c r="R46" s="37"/>
      <c r="S46" s="37"/>
      <c r="T46" s="37"/>
      <c r="U46" s="38"/>
      <c r="V46" s="38"/>
      <c r="W46" s="7"/>
    </row>
    <row r="47" spans="2:22" ht="13.5" customHeight="1">
      <c r="B47" s="197"/>
      <c r="C47" s="195"/>
      <c r="D47" s="198"/>
      <c r="E47" s="202"/>
      <c r="F47" s="197"/>
      <c r="G47" s="179"/>
      <c r="H47" s="198"/>
      <c r="J47" s="197"/>
      <c r="K47" s="195"/>
      <c r="L47" s="198"/>
      <c r="M47" s="202"/>
      <c r="N47" s="197"/>
      <c r="O47" s="179"/>
      <c r="P47" s="198"/>
      <c r="Q47" s="39"/>
      <c r="R47" s="38"/>
      <c r="S47" s="38"/>
      <c r="T47" s="38"/>
      <c r="U47" s="38"/>
      <c r="V47" s="38"/>
    </row>
    <row r="48" spans="2:76" ht="13.5" customHeight="1">
      <c r="B48" s="199"/>
      <c r="C48" s="196" t="s">
        <v>175</v>
      </c>
      <c r="D48" s="200" t="s">
        <v>176</v>
      </c>
      <c r="E48" s="202"/>
      <c r="F48" s="197"/>
      <c r="G48" s="196" t="s">
        <v>175</v>
      </c>
      <c r="H48" s="200" t="s">
        <v>176</v>
      </c>
      <c r="J48" s="199"/>
      <c r="K48" s="196" t="s">
        <v>175</v>
      </c>
      <c r="L48" s="200" t="s">
        <v>176</v>
      </c>
      <c r="M48" s="202"/>
      <c r="N48" s="197"/>
      <c r="O48" s="196" t="s">
        <v>175</v>
      </c>
      <c r="P48" s="200" t="s">
        <v>176</v>
      </c>
      <c r="Q48" s="39"/>
      <c r="R48" s="38"/>
      <c r="S48" s="38"/>
      <c r="T48" s="38"/>
      <c r="U48" s="38"/>
      <c r="V48" s="3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2:76" ht="16.5" thickBot="1">
      <c r="B49" s="204"/>
      <c r="C49" s="205" t="s">
        <v>133</v>
      </c>
      <c r="D49" s="206" t="s">
        <v>134</v>
      </c>
      <c r="E49" s="202"/>
      <c r="F49" s="210"/>
      <c r="G49" s="205" t="s">
        <v>133</v>
      </c>
      <c r="H49" s="206" t="s">
        <v>134</v>
      </c>
      <c r="J49" s="204"/>
      <c r="K49" s="205" t="s">
        <v>182</v>
      </c>
      <c r="L49" s="206" t="s">
        <v>182</v>
      </c>
      <c r="M49" s="202"/>
      <c r="N49" s="210"/>
      <c r="O49" s="205" t="s">
        <v>182</v>
      </c>
      <c r="P49" s="206" t="s">
        <v>181</v>
      </c>
      <c r="R49" s="51"/>
      <c r="S49" s="52"/>
      <c r="U49" s="38"/>
      <c r="V49" s="38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6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9"/>
      <c r="BN49" s="29"/>
      <c r="BO49" s="30"/>
      <c r="BP49" s="29"/>
      <c r="BQ49" s="29"/>
      <c r="BR49" s="29"/>
      <c r="BS49" s="29"/>
      <c r="BT49" s="29"/>
      <c r="BU49" s="29"/>
      <c r="BV49" s="29"/>
      <c r="BW49" s="29"/>
      <c r="BX49" s="29"/>
    </row>
    <row r="50" spans="2:76" ht="14.25" thickBot="1" thickTop="1">
      <c r="B50" s="207" t="s">
        <v>135</v>
      </c>
      <c r="C50" s="208"/>
      <c r="D50" s="209"/>
      <c r="E50" s="202"/>
      <c r="F50" s="207" t="s">
        <v>179</v>
      </c>
      <c r="G50" s="208"/>
      <c r="H50" s="209"/>
      <c r="J50" s="207" t="s">
        <v>135</v>
      </c>
      <c r="K50" s="208"/>
      <c r="L50" s="208"/>
      <c r="M50" s="202"/>
      <c r="N50" s="207" t="s">
        <v>179</v>
      </c>
      <c r="O50" s="208"/>
      <c r="P50" s="208"/>
      <c r="R50" s="53"/>
      <c r="S50" s="52"/>
      <c r="U50" s="38"/>
      <c r="V50" s="3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2:76" ht="14.25" thickBot="1" thickTop="1">
      <c r="B51" s="207" t="s">
        <v>136</v>
      </c>
      <c r="C51" s="208"/>
      <c r="D51" s="209"/>
      <c r="E51" s="202"/>
      <c r="F51" s="207" t="s">
        <v>139</v>
      </c>
      <c r="G51" s="208"/>
      <c r="H51" s="209"/>
      <c r="J51" s="207" t="s">
        <v>136</v>
      </c>
      <c r="K51" s="208"/>
      <c r="L51" s="208"/>
      <c r="M51" s="202"/>
      <c r="N51" s="207" t="s">
        <v>139</v>
      </c>
      <c r="O51" s="208"/>
      <c r="P51" s="208"/>
      <c r="R51" s="53"/>
      <c r="S51" s="54"/>
      <c r="T51" s="36"/>
      <c r="U51" s="38"/>
      <c r="V51" s="3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2:76" ht="13.5" customHeight="1" thickBot="1" thickTop="1">
      <c r="B52" s="207" t="s">
        <v>137</v>
      </c>
      <c r="C52" s="208"/>
      <c r="D52" s="209"/>
      <c r="E52" s="202"/>
      <c r="F52" s="207" t="s">
        <v>140</v>
      </c>
      <c r="G52" s="208"/>
      <c r="H52" s="209"/>
      <c r="I52" s="31"/>
      <c r="J52" s="207" t="s">
        <v>137</v>
      </c>
      <c r="K52" s="208"/>
      <c r="L52" s="208"/>
      <c r="M52" s="202"/>
      <c r="N52" s="207" t="s">
        <v>140</v>
      </c>
      <c r="O52" s="208"/>
      <c r="P52" s="208"/>
      <c r="R52" s="51"/>
      <c r="S52" s="55"/>
      <c r="U52" s="38"/>
      <c r="V52" s="38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2:76" ht="13.5" customHeight="1" thickBot="1" thickTop="1">
      <c r="B53" s="207" t="s">
        <v>138</v>
      </c>
      <c r="C53" s="208"/>
      <c r="D53" s="209"/>
      <c r="E53" s="203"/>
      <c r="F53" s="207" t="s">
        <v>141</v>
      </c>
      <c r="G53" s="208"/>
      <c r="H53" s="209"/>
      <c r="I53" s="31"/>
      <c r="J53" s="207" t="s">
        <v>138</v>
      </c>
      <c r="K53" s="208"/>
      <c r="L53" s="208"/>
      <c r="M53" s="203"/>
      <c r="N53" s="207" t="s">
        <v>141</v>
      </c>
      <c r="O53" s="208"/>
      <c r="P53" s="208"/>
      <c r="R53" s="53"/>
      <c r="S53" s="55"/>
      <c r="U53" s="42"/>
      <c r="V53" s="4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9:76" ht="15.75" customHeight="1" thickBot="1" thickTop="1">
      <c r="I54" s="31"/>
      <c r="J54" s="68"/>
      <c r="L54" s="7"/>
      <c r="O54" s="53"/>
      <c r="P54" s="52"/>
      <c r="R54" s="53"/>
      <c r="S54" s="5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2:76" ht="15.75" thickBot="1">
      <c r="B55" s="234" t="s">
        <v>184</v>
      </c>
      <c r="C55" s="585" t="s">
        <v>313</v>
      </c>
      <c r="D55" s="586"/>
      <c r="E55" s="586"/>
      <c r="F55" s="586"/>
      <c r="G55" s="587"/>
      <c r="H55" s="236"/>
      <c r="I55" s="71"/>
      <c r="J55" s="234" t="s">
        <v>184</v>
      </c>
      <c r="K55" s="585" t="s">
        <v>313</v>
      </c>
      <c r="L55" s="586"/>
      <c r="M55" s="586"/>
      <c r="N55" s="586"/>
      <c r="O55" s="587"/>
      <c r="P55" s="236"/>
      <c r="R55" s="51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9:76" ht="16.5" customHeight="1">
      <c r="I56" s="71"/>
      <c r="J56" s="72"/>
      <c r="L56" s="7"/>
      <c r="O56" s="51"/>
      <c r="R56" s="51"/>
      <c r="T56" s="56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2:76" ht="18.75">
      <c r="B57" s="288" t="s">
        <v>214</v>
      </c>
      <c r="C57" s="289"/>
      <c r="D57" s="290"/>
      <c r="E57" s="291"/>
      <c r="I57" s="71"/>
      <c r="J57" s="72"/>
      <c r="L57" s="7"/>
      <c r="O57" s="31"/>
      <c r="P57" s="31"/>
      <c r="R57" s="31"/>
      <c r="S57" s="31"/>
      <c r="T57" s="31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9:76" ht="12.75">
      <c r="I58" s="71"/>
      <c r="J58" s="72"/>
      <c r="L58" s="7"/>
      <c r="O58" s="31"/>
      <c r="P58" s="31"/>
      <c r="R58" s="31"/>
      <c r="S58" s="31"/>
      <c r="T58" s="31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2:76" ht="12.75">
      <c r="B59" s="228" t="s">
        <v>332</v>
      </c>
      <c r="I59" s="71"/>
      <c r="J59" s="72"/>
      <c r="L59" s="7"/>
      <c r="O59" s="32"/>
      <c r="P59" s="10"/>
      <c r="R59" s="32"/>
      <c r="S59" s="10"/>
      <c r="T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</row>
    <row r="60" spans="2:76" ht="12.75">
      <c r="B60" s="1" t="s">
        <v>185</v>
      </c>
      <c r="I60" s="71"/>
      <c r="J60" s="72"/>
      <c r="L60" s="7"/>
      <c r="O60" s="32"/>
      <c r="P60" s="10"/>
      <c r="R60" s="32"/>
      <c r="S60" s="10"/>
      <c r="T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</row>
    <row r="61" spans="2:20" ht="13.5" thickBot="1">
      <c r="B61" s="1" t="s">
        <v>186</v>
      </c>
      <c r="I61" s="71"/>
      <c r="J61" s="72"/>
      <c r="L61" s="7"/>
      <c r="O61" s="32"/>
      <c r="P61" s="10"/>
      <c r="R61" s="32"/>
      <c r="S61" s="10"/>
      <c r="T61" s="33"/>
    </row>
    <row r="62" spans="10:20" ht="16.5" thickBot="1">
      <c r="J62" s="72"/>
      <c r="L62" s="588" t="s">
        <v>259</v>
      </c>
      <c r="M62" s="589"/>
      <c r="N62" s="589"/>
      <c r="O62" s="32"/>
      <c r="P62" s="10"/>
      <c r="Q62" s="183" t="s">
        <v>144</v>
      </c>
      <c r="R62" s="1"/>
      <c r="S62" s="10"/>
      <c r="T62" s="33"/>
    </row>
    <row r="63" spans="2:19" ht="15.75" thickBot="1">
      <c r="B63" s="239"/>
      <c r="C63" s="240"/>
      <c r="D63" s="180"/>
      <c r="E63" s="180"/>
      <c r="F63" s="180"/>
      <c r="G63" s="238" t="s">
        <v>189</v>
      </c>
      <c r="H63" s="238" t="s">
        <v>192</v>
      </c>
      <c r="I63" s="238" t="s">
        <v>145</v>
      </c>
      <c r="J63" s="238" t="s">
        <v>190</v>
      </c>
      <c r="K63" s="238" t="s">
        <v>190</v>
      </c>
      <c r="L63" s="381" t="s">
        <v>254</v>
      </c>
      <c r="M63" s="381" t="s">
        <v>254</v>
      </c>
      <c r="N63" s="381" t="s">
        <v>254</v>
      </c>
      <c r="O63" s="32"/>
      <c r="Q63" s="238" t="s">
        <v>190</v>
      </c>
      <c r="R63" s="238" t="s">
        <v>190</v>
      </c>
      <c r="S63" s="10"/>
    </row>
    <row r="64" spans="2:22" ht="21.75" thickBot="1">
      <c r="B64" s="241"/>
      <c r="C64" s="240"/>
      <c r="D64" s="180"/>
      <c r="E64" s="180"/>
      <c r="F64" s="180"/>
      <c r="G64" s="238" t="s">
        <v>109</v>
      </c>
      <c r="H64" s="238" t="s">
        <v>14</v>
      </c>
      <c r="I64" s="238" t="s">
        <v>50</v>
      </c>
      <c r="J64" s="238" t="s">
        <v>191</v>
      </c>
      <c r="K64" s="238" t="s">
        <v>191</v>
      </c>
      <c r="L64" s="381" t="s">
        <v>255</v>
      </c>
      <c r="M64" s="381" t="s">
        <v>257</v>
      </c>
      <c r="N64" s="381" t="s">
        <v>258</v>
      </c>
      <c r="O64" s="32"/>
      <c r="Q64" s="238" t="s">
        <v>191</v>
      </c>
      <c r="R64" s="238" t="s">
        <v>191</v>
      </c>
      <c r="S64" s="10"/>
      <c r="V64" s="48"/>
    </row>
    <row r="65" spans="2:22" ht="16.5" thickBot="1">
      <c r="B65" s="241" t="s">
        <v>193</v>
      </c>
      <c r="C65" s="240"/>
      <c r="D65" s="180" t="s">
        <v>205</v>
      </c>
      <c r="E65" s="180"/>
      <c r="F65" s="180"/>
      <c r="G65" s="238"/>
      <c r="H65" s="238"/>
      <c r="I65" s="238"/>
      <c r="J65" s="238" t="s">
        <v>194</v>
      </c>
      <c r="K65" s="238" t="s">
        <v>195</v>
      </c>
      <c r="L65" s="381" t="s">
        <v>256</v>
      </c>
      <c r="M65" s="381" t="s">
        <v>256</v>
      </c>
      <c r="N65" s="381" t="s">
        <v>256</v>
      </c>
      <c r="O65" s="32"/>
      <c r="Q65" s="238" t="s">
        <v>196</v>
      </c>
      <c r="R65" s="238" t="s">
        <v>197</v>
      </c>
      <c r="S65" s="10"/>
      <c r="V65" s="25"/>
    </row>
    <row r="66" spans="2:22" ht="15.75" thickBot="1">
      <c r="B66" s="239"/>
      <c r="C66" s="240"/>
      <c r="D66" s="180"/>
      <c r="E66" s="180"/>
      <c r="F66" s="180"/>
      <c r="G66" s="238"/>
      <c r="H66" s="238"/>
      <c r="I66" s="238"/>
      <c r="J66" s="238"/>
      <c r="K66" s="238"/>
      <c r="L66" s="381"/>
      <c r="M66" s="382"/>
      <c r="N66" s="382"/>
      <c r="O66" s="32"/>
      <c r="Q66" s="238"/>
      <c r="R66" s="238"/>
      <c r="S66" s="10"/>
      <c r="V66" s="31"/>
    </row>
    <row r="67" spans="2:22" ht="15.75" thickBot="1">
      <c r="B67" s="585" t="s">
        <v>307</v>
      </c>
      <c r="C67" s="586"/>
      <c r="D67" s="586"/>
      <c r="E67" s="586"/>
      <c r="F67" s="587"/>
      <c r="G67" s="238">
        <v>8</v>
      </c>
      <c r="H67" s="238">
        <v>2</v>
      </c>
      <c r="I67" s="238">
        <v>12</v>
      </c>
      <c r="J67" s="238">
        <v>0</v>
      </c>
      <c r="K67" s="238">
        <v>3.9375</v>
      </c>
      <c r="L67" s="381"/>
      <c r="M67" s="382"/>
      <c r="N67" s="382"/>
      <c r="O67" s="32"/>
      <c r="Q67" s="221">
        <f aca="true" t="shared" si="4" ref="Q67:R73">J67*2.54</f>
        <v>0</v>
      </c>
      <c r="R67" s="221">
        <f t="shared" si="4"/>
        <v>10.00125</v>
      </c>
      <c r="S67" s="10"/>
      <c r="V67" s="31"/>
    </row>
    <row r="68" spans="2:22" ht="15.75" thickBot="1">
      <c r="B68" s="585" t="s">
        <v>308</v>
      </c>
      <c r="C68" s="586"/>
      <c r="D68" s="586"/>
      <c r="E68" s="586"/>
      <c r="F68" s="587"/>
      <c r="G68" s="238">
        <v>8</v>
      </c>
      <c r="H68" s="238">
        <v>2</v>
      </c>
      <c r="I68" s="238">
        <v>12</v>
      </c>
      <c r="J68" s="238">
        <v>-3.9375</v>
      </c>
      <c r="K68" s="238">
        <v>0</v>
      </c>
      <c r="L68" s="381"/>
      <c r="M68" s="382"/>
      <c r="N68" s="382"/>
      <c r="O68" s="32"/>
      <c r="Q68" s="221">
        <f t="shared" si="4"/>
        <v>-10.00125</v>
      </c>
      <c r="R68" s="221">
        <f t="shared" si="4"/>
        <v>0</v>
      </c>
      <c r="S68" s="10"/>
      <c r="V68" s="33"/>
    </row>
    <row r="69" spans="2:22" ht="15.75" thickBot="1">
      <c r="B69" s="585" t="s">
        <v>306</v>
      </c>
      <c r="C69" s="586"/>
      <c r="D69" s="586"/>
      <c r="E69" s="586"/>
      <c r="F69" s="587"/>
      <c r="G69" s="238">
        <v>8</v>
      </c>
      <c r="H69" s="238">
        <v>2</v>
      </c>
      <c r="I69" s="238">
        <v>12</v>
      </c>
      <c r="J69" s="238">
        <v>-3.9375</v>
      </c>
      <c r="K69" s="238">
        <v>3.9375</v>
      </c>
      <c r="L69" s="381"/>
      <c r="M69" s="382"/>
      <c r="N69" s="382"/>
      <c r="O69" s="32"/>
      <c r="Q69" s="221">
        <f t="shared" si="4"/>
        <v>-10.00125</v>
      </c>
      <c r="R69" s="221">
        <f t="shared" si="4"/>
        <v>10.00125</v>
      </c>
      <c r="S69" s="10"/>
      <c r="V69" s="33"/>
    </row>
    <row r="70" spans="2:22" ht="15.75" thickBot="1">
      <c r="B70" s="585" t="s">
        <v>309</v>
      </c>
      <c r="C70" s="586"/>
      <c r="D70" s="586"/>
      <c r="E70" s="586"/>
      <c r="F70" s="587"/>
      <c r="G70" s="238">
        <v>8</v>
      </c>
      <c r="H70" s="238">
        <v>2</v>
      </c>
      <c r="I70" s="238">
        <v>12</v>
      </c>
      <c r="J70" s="238">
        <v>-9.5</v>
      </c>
      <c r="K70" s="238">
        <v>9.5</v>
      </c>
      <c r="L70" s="381"/>
      <c r="M70" s="382"/>
      <c r="N70" s="382"/>
      <c r="O70" s="32"/>
      <c r="Q70" s="221">
        <f t="shared" si="4"/>
        <v>-24.13</v>
      </c>
      <c r="R70" s="221">
        <f t="shared" si="4"/>
        <v>24.13</v>
      </c>
      <c r="S70" s="10"/>
      <c r="V70" s="33"/>
    </row>
    <row r="71" spans="2:22" ht="15.75" thickBot="1">
      <c r="B71" s="585" t="s">
        <v>310</v>
      </c>
      <c r="C71" s="586"/>
      <c r="D71" s="586"/>
      <c r="E71" s="586"/>
      <c r="F71" s="587"/>
      <c r="G71" s="238">
        <v>8</v>
      </c>
      <c r="H71" s="238">
        <v>2</v>
      </c>
      <c r="I71" s="238">
        <v>12</v>
      </c>
      <c r="J71" s="238">
        <v>-12.4375</v>
      </c>
      <c r="K71" s="238">
        <v>12.4375</v>
      </c>
      <c r="L71" s="381"/>
      <c r="M71" s="382"/>
      <c r="N71" s="382"/>
      <c r="O71" s="32"/>
      <c r="Q71" s="221">
        <f t="shared" si="4"/>
        <v>-31.59125</v>
      </c>
      <c r="R71" s="221">
        <f t="shared" si="4"/>
        <v>31.59125</v>
      </c>
      <c r="S71" s="10"/>
      <c r="V71" s="33"/>
    </row>
    <row r="72" spans="2:22" ht="15.75" thickBot="1">
      <c r="B72" s="585" t="s">
        <v>311</v>
      </c>
      <c r="C72" s="586"/>
      <c r="D72" s="586"/>
      <c r="E72" s="586"/>
      <c r="F72" s="587"/>
      <c r="G72" s="238">
        <v>8</v>
      </c>
      <c r="H72" s="238">
        <v>2</v>
      </c>
      <c r="I72" s="238">
        <v>12</v>
      </c>
      <c r="J72" s="238">
        <v>-14.6875</v>
      </c>
      <c r="K72" s="238">
        <v>14.6875</v>
      </c>
      <c r="L72" s="381"/>
      <c r="M72" s="382"/>
      <c r="N72" s="382"/>
      <c r="O72" s="32"/>
      <c r="Q72" s="221">
        <f t="shared" si="4"/>
        <v>-37.30625</v>
      </c>
      <c r="R72" s="221">
        <f t="shared" si="4"/>
        <v>37.30625</v>
      </c>
      <c r="S72" s="10"/>
      <c r="V72" s="33"/>
    </row>
    <row r="73" spans="2:22" ht="15.75" thickBot="1">
      <c r="B73" s="585" t="s">
        <v>312</v>
      </c>
      <c r="C73" s="586"/>
      <c r="D73" s="586"/>
      <c r="E73" s="586"/>
      <c r="F73" s="587"/>
      <c r="G73" s="238">
        <v>8</v>
      </c>
      <c r="H73" s="238">
        <v>2</v>
      </c>
      <c r="I73" s="238">
        <v>12</v>
      </c>
      <c r="J73" s="238">
        <v>-16.6875</v>
      </c>
      <c r="K73" s="238">
        <v>16.6875</v>
      </c>
      <c r="L73" s="381"/>
      <c r="M73" s="382"/>
      <c r="N73" s="382"/>
      <c r="O73" s="32"/>
      <c r="Q73" s="221">
        <f t="shared" si="4"/>
        <v>-42.386250000000004</v>
      </c>
      <c r="R73" s="221">
        <f t="shared" si="4"/>
        <v>42.386250000000004</v>
      </c>
      <c r="S73" s="10"/>
      <c r="V73" s="33"/>
    </row>
    <row r="74" spans="4:22" ht="12.75">
      <c r="D74" s="71"/>
      <c r="E74" s="72"/>
      <c r="G74" s="32"/>
      <c r="H74" s="10"/>
      <c r="I74" s="71"/>
      <c r="J74" s="72"/>
      <c r="L74" s="7"/>
      <c r="O74" s="32"/>
      <c r="S74" s="10"/>
      <c r="V74" s="33"/>
    </row>
    <row r="75" spans="2:22" ht="12.75">
      <c r="B75" s="242" t="s">
        <v>215</v>
      </c>
      <c r="L75" s="7"/>
      <c r="O75" s="32"/>
      <c r="P75" s="10"/>
      <c r="R75" s="32"/>
      <c r="S75" s="10"/>
      <c r="T75" s="33"/>
      <c r="U75" s="33"/>
      <c r="V75" s="33"/>
    </row>
    <row r="76" spans="12:73" ht="12.75">
      <c r="L76" s="7"/>
      <c r="O76" s="32"/>
      <c r="P76" s="10"/>
      <c r="R76" s="32"/>
      <c r="S76" s="10"/>
      <c r="T76" s="33"/>
      <c r="U76" s="33"/>
      <c r="V76" s="33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</row>
    <row r="77" spans="1:20" ht="12.75">
      <c r="A77" s="507"/>
      <c r="B77" s="507"/>
      <c r="C77" s="508"/>
      <c r="D77" s="507"/>
      <c r="E77" s="507"/>
      <c r="F77" s="507"/>
      <c r="G77" s="507"/>
      <c r="H77" s="507"/>
      <c r="L77" s="7"/>
      <c r="O77" s="32"/>
      <c r="P77" s="10"/>
      <c r="R77" s="32"/>
      <c r="S77" s="10"/>
      <c r="T77" s="33"/>
    </row>
    <row r="78" spans="1:20" ht="12.75">
      <c r="A78" s="507"/>
      <c r="B78" s="507"/>
      <c r="C78" s="69"/>
      <c r="D78" s="507"/>
      <c r="E78" s="507"/>
      <c r="F78" s="507"/>
      <c r="G78" s="509"/>
      <c r="H78" s="510"/>
      <c r="L78" s="7"/>
      <c r="O78" s="32"/>
      <c r="P78" s="10"/>
      <c r="R78" s="32"/>
      <c r="S78" s="10"/>
      <c r="T78" s="33"/>
    </row>
    <row r="79" spans="1:20" ht="15">
      <c r="A79" s="507"/>
      <c r="B79" s="606"/>
      <c r="C79" s="609"/>
      <c r="D79" s="609"/>
      <c r="E79" s="609"/>
      <c r="F79" s="609"/>
      <c r="G79" s="511"/>
      <c r="H79" s="510"/>
      <c r="L79" s="7"/>
      <c r="O79" s="32"/>
      <c r="P79" s="10"/>
      <c r="R79" s="32"/>
      <c r="S79" s="10"/>
      <c r="T79" s="33"/>
    </row>
    <row r="80" spans="1:79" ht="15">
      <c r="A80" s="507"/>
      <c r="B80" s="606"/>
      <c r="C80" s="609"/>
      <c r="D80" s="609"/>
      <c r="E80" s="609"/>
      <c r="F80" s="609"/>
      <c r="G80" s="511"/>
      <c r="H80" s="512"/>
      <c r="I80" s="6"/>
      <c r="L80" s="7"/>
      <c r="P80" s="31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</row>
    <row r="81" spans="1:79" ht="15">
      <c r="A81" s="507"/>
      <c r="B81" s="606"/>
      <c r="C81" s="609"/>
      <c r="D81" s="609"/>
      <c r="E81" s="609"/>
      <c r="F81" s="609"/>
      <c r="G81" s="507"/>
      <c r="H81" s="507"/>
      <c r="L81" s="7"/>
      <c r="P81" s="31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</row>
    <row r="82" spans="1:16" ht="15">
      <c r="A82" s="507"/>
      <c r="B82" s="606"/>
      <c r="C82" s="609"/>
      <c r="D82" s="609"/>
      <c r="E82" s="609"/>
      <c r="F82" s="609"/>
      <c r="G82" s="7"/>
      <c r="H82" s="7"/>
      <c r="K82" s="7"/>
      <c r="L82" s="7"/>
      <c r="N82" s="7"/>
      <c r="P82" s="31"/>
    </row>
    <row r="83" spans="1:19" ht="15">
      <c r="A83" s="507"/>
      <c r="B83" s="606"/>
      <c r="C83" s="609"/>
      <c r="D83" s="609"/>
      <c r="E83" s="609"/>
      <c r="F83" s="609"/>
      <c r="G83" s="5"/>
      <c r="H83" s="70"/>
      <c r="K83" s="7"/>
      <c r="L83" s="7"/>
      <c r="N83" s="7"/>
      <c r="O83" s="51"/>
      <c r="P83" s="52"/>
      <c r="R83" s="51"/>
      <c r="S83" s="52"/>
    </row>
    <row r="84" spans="1:19" ht="15">
      <c r="A84" s="507"/>
      <c r="B84" s="606"/>
      <c r="C84" s="609"/>
      <c r="D84" s="609"/>
      <c r="E84" s="609"/>
      <c r="F84" s="609"/>
      <c r="G84" s="4"/>
      <c r="K84" s="7"/>
      <c r="L84" s="7"/>
      <c r="N84" s="7"/>
      <c r="O84" s="53"/>
      <c r="P84" s="52"/>
      <c r="R84" s="53"/>
      <c r="S84" s="52"/>
    </row>
    <row r="85" spans="1:20" ht="13.5" customHeight="1">
      <c r="A85" s="507"/>
      <c r="B85" s="606"/>
      <c r="C85" s="609"/>
      <c r="D85" s="609"/>
      <c r="E85" s="609"/>
      <c r="F85" s="609"/>
      <c r="G85" s="51"/>
      <c r="H85" s="7"/>
      <c r="I85" s="31"/>
      <c r="J85" s="68"/>
      <c r="K85" s="7"/>
      <c r="L85" s="7"/>
      <c r="N85" s="7"/>
      <c r="O85" s="53"/>
      <c r="P85" s="57"/>
      <c r="R85" s="53"/>
      <c r="S85" s="58"/>
      <c r="T85" s="36"/>
    </row>
    <row r="86" spans="1:19" ht="13.5" customHeight="1">
      <c r="A86" s="507"/>
      <c r="B86" s="507"/>
      <c r="C86" s="508"/>
      <c r="D86" s="508"/>
      <c r="E86" s="68"/>
      <c r="F86" s="507"/>
      <c r="G86" s="31"/>
      <c r="H86" s="31"/>
      <c r="I86" s="31"/>
      <c r="J86" s="68"/>
      <c r="K86" s="7"/>
      <c r="L86" s="7"/>
      <c r="N86" s="7"/>
      <c r="O86" s="51"/>
      <c r="P86" s="59"/>
      <c r="R86" s="51"/>
      <c r="S86" s="60"/>
    </row>
    <row r="87" spans="1:19" ht="15.75" customHeight="1">
      <c r="A87" s="507"/>
      <c r="B87" s="507"/>
      <c r="C87" s="508"/>
      <c r="D87" s="508"/>
      <c r="E87" s="68"/>
      <c r="F87" s="507"/>
      <c r="G87" s="31"/>
      <c r="H87" s="31"/>
      <c r="I87" s="31"/>
      <c r="J87" s="68"/>
      <c r="K87" s="7"/>
      <c r="L87" s="7"/>
      <c r="N87" s="7"/>
      <c r="O87" s="53"/>
      <c r="P87" s="59"/>
      <c r="R87" s="53"/>
      <c r="S87" s="60"/>
    </row>
    <row r="88" spans="1:19" ht="12.75">
      <c r="A88" s="507"/>
      <c r="B88" s="507"/>
      <c r="C88" s="508"/>
      <c r="D88" s="505"/>
      <c r="E88" s="506"/>
      <c r="F88" s="507"/>
      <c r="G88" s="32"/>
      <c r="H88" s="10"/>
      <c r="I88" s="71"/>
      <c r="J88" s="72"/>
      <c r="K88" s="7"/>
      <c r="L88" s="7"/>
      <c r="N88" s="7"/>
      <c r="O88" s="53"/>
      <c r="P88" s="52"/>
      <c r="R88" s="53"/>
      <c r="S88" s="52"/>
    </row>
    <row r="89" spans="4:18" ht="13.5" customHeight="1">
      <c r="D89" s="71"/>
      <c r="E89" s="72"/>
      <c r="G89" s="32"/>
      <c r="H89" s="10"/>
      <c r="I89" s="71"/>
      <c r="J89" s="72"/>
      <c r="K89" s="7"/>
      <c r="L89" s="7"/>
      <c r="N89" s="7"/>
      <c r="O89" s="51"/>
      <c r="R89" s="51"/>
    </row>
    <row r="90" spans="4:79" s="1" customFormat="1" ht="13.5" customHeight="1">
      <c r="D90" s="71"/>
      <c r="E90" s="72"/>
      <c r="G90" s="32"/>
      <c r="H90" s="10"/>
      <c r="I90" s="71"/>
      <c r="J90" s="72"/>
      <c r="K90" s="7"/>
      <c r="L90" s="7"/>
      <c r="M90" s="7"/>
      <c r="N90" s="7"/>
      <c r="O90" s="51"/>
      <c r="P90" s="7"/>
      <c r="Q90" s="7"/>
      <c r="R90" s="51"/>
      <c r="S90" s="7"/>
      <c r="T90" s="5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</row>
    <row r="91" spans="4:79" s="1" customFormat="1" ht="15.75" customHeight="1">
      <c r="D91" s="71"/>
      <c r="E91" s="72"/>
      <c r="G91" s="32"/>
      <c r="H91" s="10"/>
      <c r="I91" s="71"/>
      <c r="J91" s="72"/>
      <c r="K91" s="7"/>
      <c r="L91" s="7"/>
      <c r="M91" s="7"/>
      <c r="N91" s="7"/>
      <c r="O91" s="31"/>
      <c r="P91" s="31"/>
      <c r="Q91" s="7"/>
      <c r="R91" s="31"/>
      <c r="S91" s="31"/>
      <c r="T91" s="31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</row>
    <row r="92" spans="4:79" s="1" customFormat="1" ht="12.75">
      <c r="D92" s="71"/>
      <c r="E92" s="72"/>
      <c r="G92" s="32"/>
      <c r="H92" s="10"/>
      <c r="I92" s="71"/>
      <c r="J92" s="72"/>
      <c r="K92" s="7"/>
      <c r="L92" s="7"/>
      <c r="M92" s="7"/>
      <c r="N92" s="7"/>
      <c r="O92" s="31"/>
      <c r="P92" s="31"/>
      <c r="Q92" s="7"/>
      <c r="R92" s="31"/>
      <c r="S92" s="31"/>
      <c r="T92" s="31"/>
      <c r="U92" s="35"/>
      <c r="V92" s="35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2:79" s="1" customFormat="1" ht="12.75">
      <c r="B93" s="32"/>
      <c r="C93" s="10"/>
      <c r="D93" s="71"/>
      <c r="E93" s="72"/>
      <c r="G93" s="32"/>
      <c r="H93" s="10"/>
      <c r="I93" s="71"/>
      <c r="J93" s="72"/>
      <c r="K93" s="7"/>
      <c r="L93" s="7"/>
      <c r="M93" s="7"/>
      <c r="N93" s="7"/>
      <c r="O93" s="32"/>
      <c r="P93" s="10"/>
      <c r="Q93" s="7"/>
      <c r="R93" s="32"/>
      <c r="S93" s="10"/>
      <c r="T93" s="33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</row>
    <row r="94" spans="2:79" s="1" customFormat="1" ht="12.75">
      <c r="B94" s="32"/>
      <c r="C94" s="10"/>
      <c r="D94" s="71"/>
      <c r="E94" s="72"/>
      <c r="G94" s="32"/>
      <c r="H94" s="10"/>
      <c r="I94" s="71"/>
      <c r="J94" s="72"/>
      <c r="K94" s="7"/>
      <c r="L94" s="7"/>
      <c r="M94" s="7"/>
      <c r="N94" s="7"/>
      <c r="O94" s="32"/>
      <c r="P94" s="10"/>
      <c r="Q94" s="7"/>
      <c r="R94" s="32"/>
      <c r="S94" s="10"/>
      <c r="T94" s="33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</row>
    <row r="95" spans="2:79" s="1" customFormat="1" ht="12.75">
      <c r="B95" s="32"/>
      <c r="C95" s="10"/>
      <c r="D95" s="71"/>
      <c r="E95" s="72"/>
      <c r="G95" s="32"/>
      <c r="H95" s="10"/>
      <c r="I95" s="71"/>
      <c r="J95" s="72"/>
      <c r="K95" s="7"/>
      <c r="L95" s="7"/>
      <c r="M95" s="7"/>
      <c r="N95" s="7"/>
      <c r="O95" s="32"/>
      <c r="P95" s="10"/>
      <c r="Q95" s="7"/>
      <c r="R95" s="32"/>
      <c r="S95" s="10"/>
      <c r="T95" s="33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</row>
    <row r="96" spans="2:79" s="1" customFormat="1" ht="12.75">
      <c r="B96" s="32"/>
      <c r="C96" s="10"/>
      <c r="D96" s="71"/>
      <c r="E96" s="72"/>
      <c r="G96" s="32"/>
      <c r="H96" s="10"/>
      <c r="I96" s="71"/>
      <c r="J96" s="72"/>
      <c r="K96" s="7"/>
      <c r="L96" s="7"/>
      <c r="M96" s="7"/>
      <c r="N96" s="7"/>
      <c r="O96" s="32"/>
      <c r="P96" s="10"/>
      <c r="Q96" s="7"/>
      <c r="R96" s="32"/>
      <c r="S96" s="10"/>
      <c r="T96" s="33"/>
      <c r="U96" s="36"/>
      <c r="V96" s="36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</row>
    <row r="97" spans="2:79" s="1" customFormat="1" ht="12.75">
      <c r="B97" s="32"/>
      <c r="C97" s="10"/>
      <c r="D97" s="71"/>
      <c r="E97" s="72"/>
      <c r="G97" s="32"/>
      <c r="H97" s="10"/>
      <c r="I97" s="71"/>
      <c r="J97" s="72"/>
      <c r="K97" s="7"/>
      <c r="L97" s="7"/>
      <c r="M97" s="7"/>
      <c r="N97" s="7"/>
      <c r="O97" s="32"/>
      <c r="P97" s="10"/>
      <c r="Q97" s="7"/>
      <c r="R97" s="32"/>
      <c r="S97" s="10"/>
      <c r="T97" s="33"/>
      <c r="U97" s="36"/>
      <c r="V97" s="36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</row>
    <row r="98" spans="2:79" s="1" customFormat="1" ht="12.75">
      <c r="B98" s="32"/>
      <c r="C98" s="10"/>
      <c r="D98" s="71"/>
      <c r="E98" s="72"/>
      <c r="G98" s="32"/>
      <c r="H98" s="10"/>
      <c r="I98" s="71"/>
      <c r="J98" s="72"/>
      <c r="K98" s="7"/>
      <c r="L98" s="7"/>
      <c r="M98" s="7"/>
      <c r="N98" s="7"/>
      <c r="O98" s="32"/>
      <c r="P98" s="10"/>
      <c r="Q98" s="7"/>
      <c r="R98" s="32"/>
      <c r="S98" s="10"/>
      <c r="T98" s="33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</row>
    <row r="99" spans="2:79" s="1" customFormat="1" ht="12.75">
      <c r="B99" s="32"/>
      <c r="C99" s="10"/>
      <c r="D99" s="71"/>
      <c r="E99" s="72"/>
      <c r="G99" s="32"/>
      <c r="H99" s="10"/>
      <c r="I99" s="71"/>
      <c r="J99" s="72"/>
      <c r="K99" s="7"/>
      <c r="L99" s="7"/>
      <c r="M99" s="7"/>
      <c r="N99" s="7"/>
      <c r="O99" s="32"/>
      <c r="P99" s="10"/>
      <c r="Q99" s="7"/>
      <c r="R99" s="32"/>
      <c r="S99" s="10"/>
      <c r="T99" s="33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</row>
    <row r="100" spans="2:79" s="1" customFormat="1" ht="12.75">
      <c r="B100" s="32"/>
      <c r="C100" s="10"/>
      <c r="D100" s="71"/>
      <c r="E100" s="72"/>
      <c r="G100" s="32"/>
      <c r="H100" s="10"/>
      <c r="I100" s="71"/>
      <c r="J100" s="72"/>
      <c r="K100" s="7"/>
      <c r="L100" s="7"/>
      <c r="M100" s="7"/>
      <c r="N100" s="7"/>
      <c r="O100" s="32"/>
      <c r="P100" s="10"/>
      <c r="Q100" s="7"/>
      <c r="R100" s="32"/>
      <c r="S100" s="10"/>
      <c r="T100" s="33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</row>
    <row r="101" spans="2:79" s="1" customFormat="1" ht="12.75">
      <c r="B101" s="32"/>
      <c r="C101" s="10"/>
      <c r="D101" s="71"/>
      <c r="E101" s="72"/>
      <c r="G101" s="32"/>
      <c r="H101" s="10"/>
      <c r="I101" s="71"/>
      <c r="J101" s="72"/>
      <c r="K101" s="7"/>
      <c r="L101" s="7"/>
      <c r="M101" s="7"/>
      <c r="N101" s="7"/>
      <c r="O101" s="32"/>
      <c r="P101" s="10"/>
      <c r="Q101" s="7"/>
      <c r="R101" s="32"/>
      <c r="S101" s="10"/>
      <c r="T101" s="33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2:79" s="1" customFormat="1" ht="12.75">
      <c r="B102" s="32"/>
      <c r="C102" s="10"/>
      <c r="D102" s="71"/>
      <c r="E102" s="72"/>
      <c r="G102" s="32"/>
      <c r="H102" s="10"/>
      <c r="I102" s="71"/>
      <c r="J102" s="72"/>
      <c r="K102" s="7"/>
      <c r="L102" s="7"/>
      <c r="M102" s="7"/>
      <c r="N102" s="7"/>
      <c r="O102" s="32"/>
      <c r="P102" s="10"/>
      <c r="Q102" s="7"/>
      <c r="R102" s="32"/>
      <c r="S102" s="10"/>
      <c r="T102" s="33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</row>
    <row r="103" spans="2:79" s="1" customFormat="1" ht="12.75">
      <c r="B103" s="32"/>
      <c r="C103" s="10"/>
      <c r="D103" s="71"/>
      <c r="E103" s="72"/>
      <c r="G103" s="32"/>
      <c r="H103" s="10"/>
      <c r="I103" s="71"/>
      <c r="J103" s="72"/>
      <c r="K103" s="7"/>
      <c r="L103" s="7"/>
      <c r="M103" s="7"/>
      <c r="N103" s="7"/>
      <c r="O103" s="32"/>
      <c r="P103" s="10"/>
      <c r="Q103" s="7"/>
      <c r="R103" s="32"/>
      <c r="S103" s="10"/>
      <c r="T103" s="33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</row>
    <row r="104" spans="2:79" s="1" customFormat="1" ht="12.75">
      <c r="B104" s="32"/>
      <c r="C104" s="10"/>
      <c r="D104" s="71"/>
      <c r="E104" s="72"/>
      <c r="G104" s="32"/>
      <c r="H104" s="10"/>
      <c r="I104" s="71"/>
      <c r="J104" s="72"/>
      <c r="K104" s="7"/>
      <c r="L104" s="7"/>
      <c r="M104" s="7"/>
      <c r="N104" s="7"/>
      <c r="O104" s="32"/>
      <c r="P104" s="10"/>
      <c r="Q104" s="7"/>
      <c r="R104" s="32"/>
      <c r="S104" s="10"/>
      <c r="T104" s="33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</row>
    <row r="105" spans="2:79" s="1" customFormat="1" ht="12.75">
      <c r="B105" s="32"/>
      <c r="C105" s="10"/>
      <c r="D105" s="71"/>
      <c r="E105" s="72"/>
      <c r="G105" s="32"/>
      <c r="H105" s="10"/>
      <c r="I105" s="71"/>
      <c r="J105" s="72"/>
      <c r="K105" s="7"/>
      <c r="L105" s="7"/>
      <c r="M105" s="7"/>
      <c r="N105" s="7"/>
      <c r="O105" s="32"/>
      <c r="P105" s="10"/>
      <c r="Q105" s="7"/>
      <c r="R105" s="32"/>
      <c r="S105" s="10"/>
      <c r="T105" s="33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</row>
    <row r="106" spans="2:79" s="1" customFormat="1" ht="12.75">
      <c r="B106" s="32"/>
      <c r="C106" s="10"/>
      <c r="D106" s="71"/>
      <c r="E106" s="72"/>
      <c r="G106" s="32"/>
      <c r="H106" s="10"/>
      <c r="I106" s="71"/>
      <c r="J106" s="72"/>
      <c r="K106" s="7"/>
      <c r="L106" s="7"/>
      <c r="M106" s="7"/>
      <c r="N106" s="7"/>
      <c r="O106" s="32"/>
      <c r="P106" s="10"/>
      <c r="Q106" s="7"/>
      <c r="R106" s="32"/>
      <c r="S106" s="10"/>
      <c r="T106" s="33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</row>
    <row r="107" spans="2:79" s="1" customFormat="1" ht="12.75">
      <c r="B107" s="32"/>
      <c r="C107" s="10"/>
      <c r="D107" s="71"/>
      <c r="E107" s="72"/>
      <c r="G107" s="32"/>
      <c r="H107" s="10"/>
      <c r="I107" s="71"/>
      <c r="J107" s="72"/>
      <c r="K107" s="7"/>
      <c r="L107" s="7"/>
      <c r="M107" s="7"/>
      <c r="N107" s="7"/>
      <c r="O107" s="32"/>
      <c r="P107" s="10"/>
      <c r="Q107" s="7"/>
      <c r="R107" s="32"/>
      <c r="S107" s="10"/>
      <c r="T107" s="33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2:79" s="1" customFormat="1" ht="12.75">
      <c r="B108" s="7"/>
      <c r="C108" s="31"/>
      <c r="D108" s="7"/>
      <c r="K108" s="7"/>
      <c r="L108" s="7"/>
      <c r="M108" s="7"/>
      <c r="N108" s="7"/>
      <c r="O108" s="32"/>
      <c r="P108" s="10"/>
      <c r="Q108" s="7"/>
      <c r="R108" s="32"/>
      <c r="S108" s="10"/>
      <c r="T108" s="33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</row>
    <row r="109" spans="2:79" s="1" customFormat="1" ht="12.75">
      <c r="B109" s="7"/>
      <c r="C109" s="31"/>
      <c r="D109" s="7"/>
      <c r="K109" s="7"/>
      <c r="L109" s="7"/>
      <c r="M109" s="7"/>
      <c r="N109" s="7"/>
      <c r="O109" s="32"/>
      <c r="P109" s="10"/>
      <c r="Q109" s="7"/>
      <c r="R109" s="32"/>
      <c r="S109" s="10"/>
      <c r="T109" s="33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</row>
    <row r="110" spans="3:79" s="1" customFormat="1" ht="12.75">
      <c r="C110" s="2"/>
      <c r="K110" s="7"/>
      <c r="L110" s="7"/>
      <c r="M110" s="7"/>
      <c r="N110" s="7"/>
      <c r="O110" s="32"/>
      <c r="P110" s="10"/>
      <c r="Q110" s="7"/>
      <c r="R110" s="32"/>
      <c r="S110" s="10"/>
      <c r="T110" s="33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</row>
    <row r="111" spans="2:79" s="1" customFormat="1" ht="12.75">
      <c r="B111" s="4"/>
      <c r="C111" s="70"/>
      <c r="K111" s="7"/>
      <c r="L111" s="7"/>
      <c r="M111" s="7"/>
      <c r="N111" s="7"/>
      <c r="O111" s="32"/>
      <c r="P111" s="10"/>
      <c r="Q111" s="7"/>
      <c r="R111" s="32"/>
      <c r="S111" s="10"/>
      <c r="T111" s="33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2:79" s="1" customFormat="1" ht="12.75">
      <c r="B112" s="5"/>
      <c r="C112" s="70"/>
      <c r="K112" s="7"/>
      <c r="L112" s="7"/>
      <c r="M112" s="7"/>
      <c r="N112" s="7"/>
      <c r="O112" s="32"/>
      <c r="P112" s="10"/>
      <c r="Q112" s="7"/>
      <c r="R112" s="32"/>
      <c r="S112" s="10"/>
      <c r="T112" s="33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2:79" s="1" customFormat="1" ht="12.75">
      <c r="B113" s="5"/>
      <c r="C113" s="80"/>
      <c r="D113" s="6"/>
      <c r="K113" s="7"/>
      <c r="L113" s="7"/>
      <c r="M113" s="7"/>
      <c r="N113" s="7"/>
      <c r="O113" s="32"/>
      <c r="P113" s="10"/>
      <c r="Q113" s="7"/>
      <c r="R113" s="32"/>
      <c r="S113" s="10"/>
      <c r="T113" s="33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</row>
    <row r="114" spans="11:79" s="1" customFormat="1" ht="15.75">
      <c r="K114" s="7"/>
      <c r="L114" s="7"/>
      <c r="M114" s="7"/>
      <c r="N114" s="7"/>
      <c r="O114" s="12"/>
      <c r="P114" s="45"/>
      <c r="Q114" s="39"/>
      <c r="R114" s="38"/>
      <c r="S114" s="38"/>
      <c r="T114" s="38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</row>
    <row r="115" spans="11:79" s="1" customFormat="1" ht="15.75">
      <c r="K115" s="7"/>
      <c r="L115" s="7"/>
      <c r="M115" s="7"/>
      <c r="N115" s="7"/>
      <c r="O115" s="12"/>
      <c r="P115" s="45"/>
      <c r="Q115" s="39"/>
      <c r="R115" s="38"/>
      <c r="S115" s="38"/>
      <c r="T115" s="38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</row>
    <row r="116" spans="2:79" s="1" customFormat="1" ht="15.75">
      <c r="B116" s="5"/>
      <c r="C116" s="70"/>
      <c r="K116" s="7"/>
      <c r="L116" s="7"/>
      <c r="M116" s="7"/>
      <c r="N116" s="7"/>
      <c r="O116" s="12"/>
      <c r="P116" s="45"/>
      <c r="Q116" s="39"/>
      <c r="R116" s="38"/>
      <c r="S116" s="38"/>
      <c r="T116" s="38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</row>
    <row r="117" spans="2:79" s="1" customFormat="1" ht="15.75">
      <c r="B117" s="4"/>
      <c r="K117" s="7"/>
      <c r="L117" s="7"/>
      <c r="M117" s="7"/>
      <c r="N117" s="7"/>
      <c r="O117" s="12"/>
      <c r="P117" s="45"/>
      <c r="Q117" s="39"/>
      <c r="R117" s="38"/>
      <c r="S117" s="38"/>
      <c r="T117" s="38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</row>
    <row r="118" spans="2:79" s="1" customFormat="1" ht="15.75">
      <c r="B118" s="51"/>
      <c r="C118" s="7"/>
      <c r="D118" s="31"/>
      <c r="E118" s="68"/>
      <c r="K118" s="7"/>
      <c r="L118" s="7"/>
      <c r="M118" s="7"/>
      <c r="N118" s="7"/>
      <c r="O118" s="12"/>
      <c r="P118" s="45"/>
      <c r="Q118" s="39"/>
      <c r="R118" s="38"/>
      <c r="S118" s="38"/>
      <c r="T118" s="38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</row>
    <row r="119" spans="2:79" s="1" customFormat="1" ht="15.75">
      <c r="B119" s="31"/>
      <c r="C119" s="31"/>
      <c r="D119" s="31"/>
      <c r="E119" s="68"/>
      <c r="K119" s="7"/>
      <c r="L119" s="7"/>
      <c r="M119" s="7"/>
      <c r="N119" s="7"/>
      <c r="O119" s="12"/>
      <c r="P119" s="45"/>
      <c r="Q119" s="39"/>
      <c r="R119" s="38"/>
      <c r="S119" s="38"/>
      <c r="T119" s="38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</row>
    <row r="120" spans="2:79" s="1" customFormat="1" ht="15.75">
      <c r="B120" s="31"/>
      <c r="C120" s="31"/>
      <c r="D120" s="31"/>
      <c r="E120" s="68"/>
      <c r="K120" s="7"/>
      <c r="L120" s="7"/>
      <c r="M120" s="7"/>
      <c r="N120" s="7"/>
      <c r="O120" s="12"/>
      <c r="P120" s="45"/>
      <c r="Q120" s="39"/>
      <c r="R120" s="38"/>
      <c r="S120" s="38"/>
      <c r="T120" s="38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</row>
    <row r="121" spans="2:79" s="1" customFormat="1" ht="15.75">
      <c r="B121" s="32"/>
      <c r="C121" s="10"/>
      <c r="D121" s="71"/>
      <c r="E121" s="72"/>
      <c r="K121" s="7"/>
      <c r="L121" s="7"/>
      <c r="M121" s="7"/>
      <c r="N121" s="7"/>
      <c r="O121" s="12"/>
      <c r="P121" s="45"/>
      <c r="Q121" s="39"/>
      <c r="R121" s="38"/>
      <c r="S121" s="38"/>
      <c r="T121" s="38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</row>
    <row r="122" spans="2:79" s="1" customFormat="1" ht="15.75">
      <c r="B122" s="32"/>
      <c r="C122" s="10"/>
      <c r="D122" s="71"/>
      <c r="E122" s="72"/>
      <c r="K122" s="7"/>
      <c r="L122" s="7"/>
      <c r="M122" s="7"/>
      <c r="N122" s="7"/>
      <c r="O122" s="9"/>
      <c r="P122" s="46"/>
      <c r="Q122" s="42"/>
      <c r="R122" s="42"/>
      <c r="S122" s="42"/>
      <c r="T122" s="42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</row>
    <row r="123" spans="2:79" s="1" customFormat="1" ht="12.75" customHeight="1">
      <c r="B123" s="32"/>
      <c r="C123" s="10"/>
      <c r="D123" s="71"/>
      <c r="E123" s="7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</row>
    <row r="124" spans="2:79" s="1" customFormat="1" ht="12.75" customHeight="1">
      <c r="B124" s="32"/>
      <c r="C124" s="10"/>
      <c r="D124" s="71"/>
      <c r="E124" s="7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</row>
    <row r="125" spans="2:79" s="1" customFormat="1" ht="12.75">
      <c r="B125" s="32"/>
      <c r="C125" s="10"/>
      <c r="D125" s="71"/>
      <c r="E125" s="72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</row>
    <row r="126" spans="2:79" s="1" customFormat="1" ht="12.75">
      <c r="B126" s="32"/>
      <c r="C126" s="10"/>
      <c r="D126" s="71"/>
      <c r="E126" s="7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</row>
    <row r="127" spans="2:79" s="1" customFormat="1" ht="12.75">
      <c r="B127" s="32"/>
      <c r="C127" s="10"/>
      <c r="D127" s="71"/>
      <c r="E127" s="7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</row>
    <row r="128" spans="2:79" s="1" customFormat="1" ht="12.75">
      <c r="B128" s="32"/>
      <c r="C128" s="10"/>
      <c r="D128" s="71"/>
      <c r="E128" s="7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</row>
    <row r="129" spans="2:79" s="1" customFormat="1" ht="12.75">
      <c r="B129" s="32"/>
      <c r="C129" s="10"/>
      <c r="D129" s="71"/>
      <c r="E129" s="7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</row>
    <row r="130" spans="2:79" s="1" customFormat="1" ht="12.75">
      <c r="B130" s="32"/>
      <c r="C130" s="10"/>
      <c r="D130" s="71"/>
      <c r="E130" s="7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</row>
    <row r="131" spans="2:79" s="1" customFormat="1" ht="12.75">
      <c r="B131" s="32"/>
      <c r="C131" s="10"/>
      <c r="D131" s="71"/>
      <c r="E131" s="7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</row>
    <row r="132" spans="2:79" s="1" customFormat="1" ht="12.75">
      <c r="B132" s="32"/>
      <c r="C132" s="10"/>
      <c r="D132" s="71"/>
      <c r="E132" s="7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</row>
    <row r="133" spans="2:79" s="1" customFormat="1" ht="21">
      <c r="B133" s="32"/>
      <c r="C133" s="10"/>
      <c r="D133" s="71"/>
      <c r="E133" s="72"/>
      <c r="K133" s="7"/>
      <c r="L133" s="7"/>
      <c r="M133" s="7"/>
      <c r="N133" s="7"/>
      <c r="O133" s="7"/>
      <c r="P133" s="7"/>
      <c r="Q133" s="48"/>
      <c r="R133" s="48"/>
      <c r="S133" s="48"/>
      <c r="T133" s="48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</row>
    <row r="134" spans="2:79" s="1" customFormat="1" ht="15.75">
      <c r="B134" s="32"/>
      <c r="C134" s="10"/>
      <c r="D134" s="71"/>
      <c r="E134" s="72"/>
      <c r="K134" s="7"/>
      <c r="L134" s="7"/>
      <c r="M134" s="7"/>
      <c r="N134" s="7"/>
      <c r="O134" s="7"/>
      <c r="P134" s="7"/>
      <c r="Q134" s="23"/>
      <c r="R134" s="24"/>
      <c r="S134" s="25"/>
      <c r="T134" s="2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</row>
    <row r="135" spans="2:79" s="1" customFormat="1" ht="12.75">
      <c r="B135" s="32"/>
      <c r="C135" s="10"/>
      <c r="D135" s="71"/>
      <c r="E135" s="72"/>
      <c r="K135" s="7"/>
      <c r="L135" s="7"/>
      <c r="M135" s="7"/>
      <c r="N135" s="7"/>
      <c r="O135" s="31"/>
      <c r="P135" s="31"/>
      <c r="Q135" s="31"/>
      <c r="R135" s="31"/>
      <c r="S135" s="31"/>
      <c r="T135" s="31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</row>
    <row r="136" spans="2:79" s="1" customFormat="1" ht="12.75">
      <c r="B136" s="32"/>
      <c r="C136" s="10"/>
      <c r="D136" s="71"/>
      <c r="E136" s="72"/>
      <c r="K136" s="7"/>
      <c r="L136" s="7"/>
      <c r="M136" s="7"/>
      <c r="N136" s="7"/>
      <c r="O136" s="31"/>
      <c r="P136" s="31"/>
      <c r="Q136" s="31"/>
      <c r="R136" s="31"/>
      <c r="S136" s="31"/>
      <c r="T136" s="31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</row>
    <row r="137" spans="2:79" s="1" customFormat="1" ht="12.75">
      <c r="B137" s="32"/>
      <c r="C137" s="10"/>
      <c r="D137" s="71"/>
      <c r="E137" s="72"/>
      <c r="K137" s="7"/>
      <c r="L137" s="7"/>
      <c r="M137" s="7"/>
      <c r="N137" s="7"/>
      <c r="O137" s="32"/>
      <c r="P137" s="10"/>
      <c r="Q137" s="33"/>
      <c r="R137" s="33"/>
      <c r="S137" s="33"/>
      <c r="T137" s="33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</row>
    <row r="138" spans="2:79" s="1" customFormat="1" ht="12.75">
      <c r="B138" s="32"/>
      <c r="C138" s="10"/>
      <c r="D138" s="71"/>
      <c r="E138" s="72"/>
      <c r="K138" s="7"/>
      <c r="L138" s="7"/>
      <c r="M138" s="7"/>
      <c r="N138" s="7"/>
      <c r="O138" s="32"/>
      <c r="P138" s="10"/>
      <c r="Q138" s="33"/>
      <c r="R138" s="33"/>
      <c r="S138" s="33"/>
      <c r="T138" s="33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</row>
    <row r="139" spans="2:79" s="1" customFormat="1" ht="12.75">
      <c r="B139" s="32"/>
      <c r="C139" s="10"/>
      <c r="D139" s="71"/>
      <c r="E139" s="72"/>
      <c r="K139" s="7"/>
      <c r="L139" s="7"/>
      <c r="M139" s="7"/>
      <c r="N139" s="7"/>
      <c r="O139" s="32"/>
      <c r="P139" s="10"/>
      <c r="Q139" s="33"/>
      <c r="R139" s="33"/>
      <c r="S139" s="33"/>
      <c r="T139" s="33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</row>
    <row r="140" spans="2:79" s="1" customFormat="1" ht="12.75">
      <c r="B140" s="32"/>
      <c r="C140" s="10"/>
      <c r="D140" s="71"/>
      <c r="E140" s="72"/>
      <c r="K140" s="7"/>
      <c r="L140" s="7"/>
      <c r="M140" s="7"/>
      <c r="N140" s="7"/>
      <c r="O140" s="32"/>
      <c r="P140" s="10"/>
      <c r="Q140" s="33"/>
      <c r="R140" s="33"/>
      <c r="S140" s="33"/>
      <c r="T140" s="33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</row>
    <row r="141" spans="2:79" s="1" customFormat="1" ht="12.75">
      <c r="B141" s="32"/>
      <c r="C141" s="10"/>
      <c r="D141" s="71"/>
      <c r="E141" s="72"/>
      <c r="F141" s="7"/>
      <c r="G141" s="7"/>
      <c r="H141" s="7"/>
      <c r="I141" s="7"/>
      <c r="J141" s="7"/>
      <c r="K141" s="7"/>
      <c r="L141" s="7"/>
      <c r="M141" s="7"/>
      <c r="N141" s="7"/>
      <c r="O141" s="32"/>
      <c r="P141" s="10"/>
      <c r="Q141" s="33"/>
      <c r="R141" s="33"/>
      <c r="S141" s="33"/>
      <c r="T141" s="33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</row>
    <row r="142" spans="2:79" s="1" customFormat="1" ht="12.75">
      <c r="B142" s="32"/>
      <c r="C142" s="10"/>
      <c r="D142" s="71"/>
      <c r="E142" s="72"/>
      <c r="F142" s="7"/>
      <c r="G142" s="7"/>
      <c r="H142" s="7"/>
      <c r="I142" s="7"/>
      <c r="J142" s="7"/>
      <c r="K142" s="7"/>
      <c r="L142" s="7"/>
      <c r="M142" s="7"/>
      <c r="N142" s="7"/>
      <c r="O142" s="32"/>
      <c r="P142" s="10"/>
      <c r="Q142" s="33"/>
      <c r="R142" s="33"/>
      <c r="S142" s="33"/>
      <c r="T142" s="33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</row>
    <row r="143" spans="2:79" s="1" customFormat="1" ht="12.75">
      <c r="B143" s="32"/>
      <c r="C143" s="10"/>
      <c r="D143" s="71"/>
      <c r="E143" s="72"/>
      <c r="F143" s="7"/>
      <c r="G143" s="7"/>
      <c r="H143" s="7"/>
      <c r="I143" s="7"/>
      <c r="J143" s="7"/>
      <c r="K143" s="7"/>
      <c r="L143" s="7"/>
      <c r="M143" s="7"/>
      <c r="N143" s="7"/>
      <c r="O143" s="32"/>
      <c r="P143" s="10"/>
      <c r="Q143" s="33"/>
      <c r="R143" s="33"/>
      <c r="S143" s="33"/>
      <c r="T143" s="33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</row>
    <row r="144" spans="2:79" s="1" customFormat="1" ht="12.75">
      <c r="B144" s="32"/>
      <c r="C144" s="10"/>
      <c r="D144" s="71"/>
      <c r="E144" s="72"/>
      <c r="F144" s="7"/>
      <c r="G144" s="7"/>
      <c r="H144" s="7"/>
      <c r="I144" s="7"/>
      <c r="J144" s="7"/>
      <c r="K144" s="7"/>
      <c r="L144" s="7"/>
      <c r="M144" s="7"/>
      <c r="N144" s="7"/>
      <c r="O144" s="32"/>
      <c r="P144" s="10"/>
      <c r="Q144" s="33"/>
      <c r="R144" s="33"/>
      <c r="S144" s="33"/>
      <c r="T144" s="33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</row>
    <row r="145" spans="2:79" s="1" customFormat="1" ht="12.75">
      <c r="B145" s="7"/>
      <c r="C145" s="3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32"/>
      <c r="P145" s="10"/>
      <c r="Q145" s="33"/>
      <c r="R145" s="33"/>
      <c r="S145" s="33"/>
      <c r="T145" s="33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</row>
    <row r="146" spans="2:79" s="1" customFormat="1" ht="12.75">
      <c r="B146" s="7"/>
      <c r="C146" s="3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32"/>
      <c r="P146" s="10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</row>
    <row r="147" spans="2:79" s="1" customFormat="1" ht="12.75">
      <c r="B147" s="7"/>
      <c r="C147" s="31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32"/>
      <c r="P147" s="10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</row>
    <row r="148" spans="2:16" ht="12.75">
      <c r="B148" s="7"/>
      <c r="C148" s="31"/>
      <c r="D148" s="7"/>
      <c r="E148" s="7"/>
      <c r="F148" s="7"/>
      <c r="G148" s="7"/>
      <c r="H148" s="7"/>
      <c r="I148" s="7"/>
      <c r="J148" s="7"/>
      <c r="K148" s="7"/>
      <c r="L148" s="7"/>
      <c r="N148" s="7"/>
      <c r="O148" s="32"/>
      <c r="P148" s="10"/>
    </row>
    <row r="149" spans="2:16" ht="12.75">
      <c r="B149" s="7"/>
      <c r="C149" s="31"/>
      <c r="D149" s="7"/>
      <c r="E149" s="7"/>
      <c r="F149" s="7"/>
      <c r="G149" s="7"/>
      <c r="H149" s="7"/>
      <c r="I149" s="7"/>
      <c r="J149" s="7"/>
      <c r="K149" s="7"/>
      <c r="L149" s="7"/>
      <c r="N149" s="7"/>
      <c r="O149" s="32"/>
      <c r="P149" s="10"/>
    </row>
    <row r="150" spans="2:16" ht="12.75">
      <c r="B150" s="7"/>
      <c r="C150" s="31"/>
      <c r="D150" s="7"/>
      <c r="E150" s="7"/>
      <c r="F150" s="7"/>
      <c r="G150" s="7"/>
      <c r="H150" s="7"/>
      <c r="I150" s="7"/>
      <c r="J150" s="7"/>
      <c r="K150" s="7"/>
      <c r="L150" s="7"/>
      <c r="N150" s="7"/>
      <c r="O150" s="32"/>
      <c r="P150" s="10"/>
    </row>
    <row r="151" spans="2:16" ht="12.75">
      <c r="B151" s="7"/>
      <c r="C151" s="31"/>
      <c r="D151" s="7"/>
      <c r="E151" s="7"/>
      <c r="F151" s="7"/>
      <c r="G151" s="7"/>
      <c r="H151" s="7"/>
      <c r="I151" s="7"/>
      <c r="J151" s="7"/>
      <c r="K151" s="7"/>
      <c r="L151" s="7"/>
      <c r="N151" s="7"/>
      <c r="O151" s="32"/>
      <c r="P151" s="10"/>
    </row>
    <row r="152" spans="2:16" ht="12.75">
      <c r="B152" s="7"/>
      <c r="C152" s="31"/>
      <c r="D152" s="7"/>
      <c r="E152" s="7"/>
      <c r="F152" s="7"/>
      <c r="G152" s="7"/>
      <c r="H152" s="7"/>
      <c r="I152" s="7"/>
      <c r="J152" s="7"/>
      <c r="K152" s="7"/>
      <c r="L152" s="7"/>
      <c r="N152" s="7"/>
      <c r="O152" s="32"/>
      <c r="P152" s="10"/>
    </row>
    <row r="153" spans="15:16" ht="12.75">
      <c r="O153" s="32"/>
      <c r="P153" s="10"/>
    </row>
    <row r="154" spans="15:16" ht="12.75">
      <c r="O154" s="32"/>
      <c r="P154" s="10"/>
    </row>
    <row r="155" spans="15:16" ht="12.75">
      <c r="O155" s="32"/>
      <c r="P155" s="10"/>
    </row>
    <row r="156" spans="15:16" ht="12.75">
      <c r="O156" s="32"/>
      <c r="P156" s="10"/>
    </row>
    <row r="157" spans="15:16" ht="12.75">
      <c r="O157" s="32"/>
      <c r="P157" s="10"/>
    </row>
    <row r="161" spans="17:20" ht="12.75">
      <c r="Q161" s="34"/>
      <c r="R161" s="35"/>
      <c r="S161" s="35"/>
      <c r="T161" s="35"/>
    </row>
    <row r="165" spans="19:20" ht="12.75">
      <c r="S165" s="36"/>
      <c r="T165" s="36"/>
    </row>
    <row r="166" spans="19:20" ht="12.75">
      <c r="S166" s="36"/>
      <c r="T166" s="36"/>
    </row>
  </sheetData>
  <sheetProtection/>
  <mergeCells count="34">
    <mergeCell ref="K55:O55"/>
    <mergeCell ref="B83:F83"/>
    <mergeCell ref="B84:F84"/>
    <mergeCell ref="B85:F85"/>
    <mergeCell ref="C55:G55"/>
    <mergeCell ref="B79:F79"/>
    <mergeCell ref="B80:F80"/>
    <mergeCell ref="B81:F81"/>
    <mergeCell ref="B82:F82"/>
    <mergeCell ref="L62:N62"/>
    <mergeCell ref="A1:B1"/>
    <mergeCell ref="B71:F71"/>
    <mergeCell ref="B72:F72"/>
    <mergeCell ref="F19:F20"/>
    <mergeCell ref="J19:J20"/>
    <mergeCell ref="K19:K20"/>
    <mergeCell ref="K4:O4"/>
    <mergeCell ref="B4:J4"/>
    <mergeCell ref="L19:M19"/>
    <mergeCell ref="L20:M20"/>
    <mergeCell ref="D19:E19"/>
    <mergeCell ref="D20:E20"/>
    <mergeCell ref="B19:B20"/>
    <mergeCell ref="C19:C20"/>
    <mergeCell ref="B73:F73"/>
    <mergeCell ref="D1:Q1"/>
    <mergeCell ref="B67:F67"/>
    <mergeCell ref="B68:F68"/>
    <mergeCell ref="B69:F69"/>
    <mergeCell ref="B70:F70"/>
    <mergeCell ref="B46:D46"/>
    <mergeCell ref="F46:H46"/>
    <mergeCell ref="J46:L46"/>
    <mergeCell ref="N46:P46"/>
  </mergeCells>
  <printOptions gridLines="1"/>
  <pageMargins left="0.5" right="0.5" top="1" bottom="1" header="0.5" footer="0.5"/>
  <pageSetup fitToHeight="2" horizontalDpi="300" verticalDpi="300" orientation="portrait" scale="70" r:id="rId1"/>
  <colBreaks count="1" manualBreakCount="1">
    <brk id="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S4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6" max="6" width="40.140625" style="0" customWidth="1"/>
    <col min="7" max="7" width="88.7109375" style="0" customWidth="1"/>
  </cols>
  <sheetData>
    <row r="1" spans="1:16" s="7" customFormat="1" ht="33.75">
      <c r="A1" s="387" t="s">
        <v>252</v>
      </c>
      <c r="B1" s="2"/>
      <c r="C1" s="566" t="s">
        <v>251</v>
      </c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</row>
    <row r="2" ht="18">
      <c r="B2" s="350" t="s">
        <v>245</v>
      </c>
    </row>
    <row r="3" spans="2:8" ht="15.75">
      <c r="B3" s="292" t="s">
        <v>220</v>
      </c>
      <c r="C3" s="292"/>
      <c r="D3" s="292"/>
      <c r="E3" s="292"/>
      <c r="F3" s="292"/>
      <c r="G3" s="292"/>
      <c r="H3" s="292"/>
    </row>
    <row r="4" spans="2:8" ht="15.75">
      <c r="B4" s="292"/>
      <c r="C4" s="292"/>
      <c r="D4" s="292"/>
      <c r="E4" s="292"/>
      <c r="F4" s="292"/>
      <c r="G4" s="292"/>
      <c r="H4" s="292"/>
    </row>
    <row r="5" spans="1:7" ht="18">
      <c r="A5" s="351"/>
      <c r="B5" s="354"/>
      <c r="C5" s="355" t="s">
        <v>246</v>
      </c>
      <c r="D5" s="354"/>
      <c r="E5" s="354"/>
      <c r="F5" s="354"/>
      <c r="G5" s="355" t="s">
        <v>247</v>
      </c>
    </row>
    <row r="6" spans="2:7" ht="12.75">
      <c r="B6" s="351"/>
      <c r="C6" s="351"/>
      <c r="D6" s="351"/>
      <c r="E6" s="351"/>
      <c r="F6" s="351"/>
      <c r="G6" s="351"/>
    </row>
    <row r="7" spans="2:7" ht="12.75">
      <c r="B7" s="351"/>
      <c r="C7" s="351"/>
      <c r="D7" s="351"/>
      <c r="E7" s="351"/>
      <c r="F7" s="351"/>
      <c r="G7" s="351"/>
    </row>
    <row r="8" spans="1:19" ht="13.5" thickBot="1">
      <c r="A8" s="351"/>
      <c r="B8" s="351"/>
      <c r="C8" s="351"/>
      <c r="D8" s="351"/>
      <c r="E8" s="351"/>
      <c r="F8" s="351"/>
      <c r="G8" s="351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</row>
    <row r="9" spans="1:19" ht="16.5" thickBot="1">
      <c r="A9" s="352" t="s">
        <v>216</v>
      </c>
      <c r="B9" s="585" t="s">
        <v>297</v>
      </c>
      <c r="C9" s="586"/>
      <c r="D9" s="586"/>
      <c r="E9" s="586"/>
      <c r="F9" s="587"/>
      <c r="G9" s="353" t="s">
        <v>248</v>
      </c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</row>
    <row r="10" spans="1:11" ht="15.75">
      <c r="A10" s="352"/>
      <c r="B10" s="351"/>
      <c r="C10" s="351"/>
      <c r="D10" s="351"/>
      <c r="E10" s="351"/>
      <c r="F10" s="351"/>
      <c r="G10" s="353" t="s">
        <v>250</v>
      </c>
      <c r="H10" s="293"/>
      <c r="I10" s="293"/>
      <c r="J10" s="293"/>
      <c r="K10" s="293"/>
    </row>
    <row r="11" spans="1:11" ht="13.5" thickBot="1">
      <c r="A11" s="354"/>
      <c r="B11" s="351"/>
      <c r="C11" s="351"/>
      <c r="D11" s="351"/>
      <c r="E11" s="351"/>
      <c r="F11" s="351"/>
      <c r="G11" s="353"/>
      <c r="H11" s="293"/>
      <c r="I11" s="293"/>
      <c r="J11" s="293"/>
      <c r="K11" s="293"/>
    </row>
    <row r="12" spans="1:11" ht="15.75" thickBot="1">
      <c r="A12" s="354"/>
      <c r="B12" s="585" t="s">
        <v>293</v>
      </c>
      <c r="C12" s="586"/>
      <c r="D12" s="586"/>
      <c r="E12" s="586"/>
      <c r="F12" s="587"/>
      <c r="G12" s="353" t="s">
        <v>249</v>
      </c>
      <c r="H12" s="293"/>
      <c r="I12" s="293"/>
      <c r="J12" s="293"/>
      <c r="K12" s="293"/>
    </row>
    <row r="13" spans="1:11" ht="15.75" thickBot="1">
      <c r="A13" s="354"/>
      <c r="B13" s="585" t="s">
        <v>294</v>
      </c>
      <c r="C13" s="586"/>
      <c r="D13" s="586"/>
      <c r="E13" s="586"/>
      <c r="F13" s="587"/>
      <c r="G13" s="353" t="s">
        <v>249</v>
      </c>
      <c r="H13" s="349"/>
      <c r="I13" s="293"/>
      <c r="J13" s="293"/>
      <c r="K13" s="293"/>
    </row>
    <row r="14" spans="1:11" ht="15.75" thickBot="1">
      <c r="A14" s="354"/>
      <c r="B14" s="585" t="s">
        <v>295</v>
      </c>
      <c r="C14" s="586"/>
      <c r="D14" s="586"/>
      <c r="E14" s="586"/>
      <c r="F14" s="587"/>
      <c r="G14" s="353" t="s">
        <v>249</v>
      </c>
      <c r="H14" s="293"/>
      <c r="I14" s="293"/>
      <c r="J14" s="293"/>
      <c r="K14" s="293"/>
    </row>
    <row r="15" spans="1:11" ht="15.75" thickBot="1">
      <c r="A15" s="354"/>
      <c r="B15" s="585" t="s">
        <v>296</v>
      </c>
      <c r="C15" s="586"/>
      <c r="D15" s="586"/>
      <c r="E15" s="586"/>
      <c r="F15" s="587"/>
      <c r="G15" s="353" t="s">
        <v>249</v>
      </c>
      <c r="H15" s="293"/>
      <c r="I15" s="293"/>
      <c r="J15" s="293"/>
      <c r="K15" s="293"/>
    </row>
    <row r="16" spans="1:11" ht="15.75" thickBot="1">
      <c r="A16" s="354"/>
      <c r="B16" s="585" t="s">
        <v>297</v>
      </c>
      <c r="C16" s="586"/>
      <c r="D16" s="586"/>
      <c r="E16" s="586"/>
      <c r="F16" s="587"/>
      <c r="G16" s="353" t="s">
        <v>249</v>
      </c>
      <c r="H16" s="293"/>
      <c r="I16" s="293"/>
      <c r="J16" s="293"/>
      <c r="K16" s="293"/>
    </row>
    <row r="17" spans="1:11" ht="15.75" thickBot="1">
      <c r="A17" s="354"/>
      <c r="B17" s="585" t="s">
        <v>298</v>
      </c>
      <c r="C17" s="586"/>
      <c r="D17" s="586"/>
      <c r="E17" s="586"/>
      <c r="F17" s="587"/>
      <c r="G17" s="353" t="s">
        <v>249</v>
      </c>
      <c r="H17" s="293"/>
      <c r="I17" s="293"/>
      <c r="J17" s="293"/>
      <c r="K17" s="293"/>
    </row>
    <row r="18" spans="1:11" ht="15.75" thickBot="1">
      <c r="A18" s="354"/>
      <c r="B18" s="585" t="s">
        <v>299</v>
      </c>
      <c r="C18" s="586"/>
      <c r="D18" s="586"/>
      <c r="E18" s="586"/>
      <c r="F18" s="587"/>
      <c r="G18" s="353" t="s">
        <v>249</v>
      </c>
      <c r="H18" s="293"/>
      <c r="I18" s="293"/>
      <c r="J18" s="293"/>
      <c r="K18" s="293"/>
    </row>
    <row r="19" spans="1:7" ht="12.75">
      <c r="A19" s="351"/>
      <c r="B19" s="351"/>
      <c r="C19" s="351"/>
      <c r="D19" s="351"/>
      <c r="E19" s="351"/>
      <c r="F19" s="351"/>
      <c r="G19" s="351"/>
    </row>
    <row r="20" spans="1:7" ht="12.75">
      <c r="A20" s="351"/>
      <c r="B20" s="351"/>
      <c r="C20" s="351"/>
      <c r="D20" s="351"/>
      <c r="E20" s="351"/>
      <c r="F20" s="351"/>
      <c r="G20" s="351"/>
    </row>
    <row r="21" spans="2:7" ht="12.75">
      <c r="B21" s="351"/>
      <c r="C21" s="351"/>
      <c r="D21" s="351"/>
      <c r="E21" s="351"/>
      <c r="F21" s="351"/>
      <c r="G21" s="351"/>
    </row>
    <row r="22" spans="1:7" ht="13.5" thickBot="1">
      <c r="A22" s="351"/>
      <c r="B22" s="351"/>
      <c r="C22" s="351"/>
      <c r="D22" s="351"/>
      <c r="E22" s="351"/>
      <c r="F22" s="351"/>
      <c r="G22" s="351"/>
    </row>
    <row r="23" spans="1:7" ht="16.5" thickBot="1">
      <c r="A23" s="352" t="s">
        <v>217</v>
      </c>
      <c r="B23" s="585" t="s">
        <v>304</v>
      </c>
      <c r="C23" s="586"/>
      <c r="D23" s="586"/>
      <c r="E23" s="586"/>
      <c r="F23" s="587"/>
      <c r="G23" s="353" t="s">
        <v>248</v>
      </c>
    </row>
    <row r="24" spans="1:7" ht="12.75">
      <c r="A24" s="351"/>
      <c r="B24" s="351"/>
      <c r="C24" s="351"/>
      <c r="D24" s="351"/>
      <c r="E24" s="351"/>
      <c r="F24" s="351"/>
      <c r="G24" s="353" t="s">
        <v>314</v>
      </c>
    </row>
    <row r="25" spans="1:7" ht="12.75">
      <c r="A25" s="351"/>
      <c r="B25" s="351"/>
      <c r="C25" s="351"/>
      <c r="D25" s="351"/>
      <c r="E25" s="351"/>
      <c r="F25" s="351"/>
      <c r="G25" s="351"/>
    </row>
    <row r="26" spans="2:7" ht="12.75">
      <c r="B26" s="351"/>
      <c r="C26" s="351"/>
      <c r="D26" s="351"/>
      <c r="E26" s="351"/>
      <c r="F26" s="351"/>
      <c r="G26" s="351"/>
    </row>
    <row r="27" spans="1:7" ht="13.5" thickBot="1">
      <c r="A27" s="351"/>
      <c r="B27" s="351"/>
      <c r="C27" s="351"/>
      <c r="D27" s="351"/>
      <c r="E27" s="351"/>
      <c r="F27" s="351"/>
      <c r="G27" s="351"/>
    </row>
    <row r="28" spans="1:7" ht="16.5" thickBot="1">
      <c r="A28" s="352" t="s">
        <v>218</v>
      </c>
      <c r="B28" s="585" t="s">
        <v>305</v>
      </c>
      <c r="C28" s="586"/>
      <c r="D28" s="586"/>
      <c r="E28" s="586"/>
      <c r="F28" s="587"/>
      <c r="G28" s="353" t="s">
        <v>248</v>
      </c>
    </row>
    <row r="29" spans="1:7" ht="12.75">
      <c r="A29" s="351"/>
      <c r="B29" s="351"/>
      <c r="C29" s="351"/>
      <c r="D29" s="351"/>
      <c r="E29" s="351"/>
      <c r="F29" s="351"/>
      <c r="G29" s="353" t="s">
        <v>250</v>
      </c>
    </row>
    <row r="30" spans="1:7" ht="12.75">
      <c r="A30" s="351"/>
      <c r="B30" s="351"/>
      <c r="C30" s="351"/>
      <c r="D30" s="351"/>
      <c r="E30" s="351"/>
      <c r="F30" s="351"/>
      <c r="G30" s="351"/>
    </row>
    <row r="31" spans="2:7" ht="12.75">
      <c r="B31" s="351"/>
      <c r="C31" s="351"/>
      <c r="D31" s="351"/>
      <c r="E31" s="351"/>
      <c r="F31" s="351"/>
      <c r="G31" s="351"/>
    </row>
    <row r="32" spans="1:7" ht="13.5" thickBot="1">
      <c r="A32" s="351"/>
      <c r="B32" s="351"/>
      <c r="C32" s="351"/>
      <c r="D32" s="351"/>
      <c r="E32" s="351"/>
      <c r="F32" s="351"/>
      <c r="G32" s="351"/>
    </row>
    <row r="33" spans="1:7" ht="16.5" thickBot="1">
      <c r="A33" s="352" t="s">
        <v>219</v>
      </c>
      <c r="B33" s="585" t="s">
        <v>313</v>
      </c>
      <c r="C33" s="586"/>
      <c r="D33" s="586"/>
      <c r="E33" s="586"/>
      <c r="F33" s="587"/>
      <c r="G33" s="353" t="s">
        <v>248</v>
      </c>
    </row>
    <row r="34" spans="1:7" ht="12.75">
      <c r="A34" s="354"/>
      <c r="B34" s="351"/>
      <c r="C34" s="351"/>
      <c r="D34" s="351"/>
      <c r="E34" s="351"/>
      <c r="F34" s="351"/>
      <c r="G34" s="353" t="s">
        <v>250</v>
      </c>
    </row>
    <row r="35" spans="1:7" ht="13.5" thickBot="1">
      <c r="A35" s="354"/>
      <c r="B35" s="351"/>
      <c r="C35" s="351"/>
      <c r="D35" s="351"/>
      <c r="E35" s="351"/>
      <c r="F35" s="351"/>
      <c r="G35" s="353"/>
    </row>
    <row r="36" spans="1:7" ht="15.75" thickBot="1">
      <c r="A36" s="354"/>
      <c r="B36" s="585" t="s">
        <v>307</v>
      </c>
      <c r="C36" s="586"/>
      <c r="D36" s="586"/>
      <c r="E36" s="586"/>
      <c r="F36" s="587"/>
      <c r="G36" s="353" t="s">
        <v>249</v>
      </c>
    </row>
    <row r="37" spans="1:7" ht="15.75" thickBot="1">
      <c r="A37" s="354"/>
      <c r="B37" s="585" t="s">
        <v>308</v>
      </c>
      <c r="C37" s="586"/>
      <c r="D37" s="586"/>
      <c r="E37" s="586"/>
      <c r="F37" s="587"/>
      <c r="G37" s="353" t="s">
        <v>249</v>
      </c>
    </row>
    <row r="38" spans="1:7" ht="15.75" thickBot="1">
      <c r="A38" s="354"/>
      <c r="B38" s="585" t="s">
        <v>306</v>
      </c>
      <c r="C38" s="586"/>
      <c r="D38" s="586"/>
      <c r="E38" s="586"/>
      <c r="F38" s="587"/>
      <c r="G38" s="353" t="s">
        <v>249</v>
      </c>
    </row>
    <row r="39" spans="1:7" ht="15.75" thickBot="1">
      <c r="A39" s="354"/>
      <c r="B39" s="585" t="s">
        <v>309</v>
      </c>
      <c r="C39" s="586"/>
      <c r="D39" s="586"/>
      <c r="E39" s="586"/>
      <c r="F39" s="587"/>
      <c r="G39" s="353" t="s">
        <v>249</v>
      </c>
    </row>
    <row r="40" spans="1:7" ht="15.75" thickBot="1">
      <c r="A40" s="354"/>
      <c r="B40" s="585" t="s">
        <v>310</v>
      </c>
      <c r="C40" s="586"/>
      <c r="D40" s="586"/>
      <c r="E40" s="586"/>
      <c r="F40" s="587"/>
      <c r="G40" s="353" t="s">
        <v>249</v>
      </c>
    </row>
    <row r="41" spans="1:7" ht="15.75" thickBot="1">
      <c r="A41" s="354"/>
      <c r="B41" s="585" t="s">
        <v>311</v>
      </c>
      <c r="C41" s="586"/>
      <c r="D41" s="586"/>
      <c r="E41" s="586"/>
      <c r="F41" s="587"/>
      <c r="G41" s="353" t="s">
        <v>249</v>
      </c>
    </row>
    <row r="42" spans="1:7" ht="15.75" thickBot="1">
      <c r="A42" s="354"/>
      <c r="B42" s="585" t="s">
        <v>312</v>
      </c>
      <c r="C42" s="586"/>
      <c r="D42" s="586"/>
      <c r="E42" s="586"/>
      <c r="F42" s="587"/>
      <c r="G42" s="353" t="s">
        <v>249</v>
      </c>
    </row>
    <row r="45" s="293" customFormat="1" ht="12.75"/>
    <row r="46" s="293" customFormat="1" ht="12.75"/>
    <row r="47" spans="2:7" s="293" customFormat="1" ht="18">
      <c r="B47" s="513"/>
      <c r="C47" s="513"/>
      <c r="D47" s="513"/>
      <c r="E47" s="513"/>
      <c r="F47" s="513"/>
      <c r="G47" s="349"/>
    </row>
    <row r="48" s="293" customFormat="1" ht="12.75"/>
    <row r="49" s="293" customFormat="1" ht="12.75"/>
  </sheetData>
  <mergeCells count="19">
    <mergeCell ref="B28:F28"/>
    <mergeCell ref="B33:F33"/>
    <mergeCell ref="B16:F16"/>
    <mergeCell ref="B17:F17"/>
    <mergeCell ref="B18:F18"/>
    <mergeCell ref="B12:F12"/>
    <mergeCell ref="B13:F13"/>
    <mergeCell ref="B14:F14"/>
    <mergeCell ref="B23:F23"/>
    <mergeCell ref="B36:F36"/>
    <mergeCell ref="B41:F41"/>
    <mergeCell ref="B42:F42"/>
    <mergeCell ref="C1:P1"/>
    <mergeCell ref="B37:F37"/>
    <mergeCell ref="B38:F38"/>
    <mergeCell ref="B39:F39"/>
    <mergeCell ref="B40:F40"/>
    <mergeCell ref="B15:F15"/>
    <mergeCell ref="B9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140" zoomScaleNormal="14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7" customWidth="1"/>
    <col min="2" max="2" width="14.57421875" style="17" customWidth="1"/>
    <col min="3" max="3" width="28.00390625" style="17" customWidth="1"/>
    <col min="4" max="7" width="9.140625" style="17" customWidth="1"/>
    <col min="8" max="8" width="15.28125" style="17" bestFit="1" customWidth="1"/>
    <col min="9" max="9" width="14.8515625" style="17" bestFit="1" customWidth="1"/>
    <col min="10" max="10" width="14.28125" style="17" customWidth="1"/>
    <col min="11" max="16384" width="9.140625" style="17" customWidth="1"/>
  </cols>
  <sheetData>
    <row r="1" spans="1:7" ht="33.75">
      <c r="A1" s="540" t="s">
        <v>252</v>
      </c>
      <c r="B1" s="541"/>
      <c r="C1" s="67"/>
      <c r="D1" s="67"/>
      <c r="E1" s="67"/>
      <c r="F1" s="67"/>
      <c r="G1" s="67"/>
    </row>
    <row r="2" spans="1:7" ht="12.75">
      <c r="A2" s="67"/>
      <c r="B2" s="69" t="s">
        <v>15</v>
      </c>
      <c r="C2" s="67"/>
      <c r="D2" s="67"/>
      <c r="E2" s="67"/>
      <c r="F2" s="67"/>
      <c r="G2" s="67"/>
    </row>
    <row r="3" spans="1:7" ht="13.5" thickBot="1">
      <c r="A3" s="67"/>
      <c r="C3" s="67"/>
      <c r="D3" s="67"/>
      <c r="E3" s="67"/>
      <c r="F3" s="67"/>
      <c r="G3" s="67"/>
    </row>
    <row r="4" spans="1:10" ht="13.5" thickBot="1">
      <c r="A4" s="67"/>
      <c r="B4" s="281" t="s">
        <v>19</v>
      </c>
      <c r="C4" s="283"/>
      <c r="D4" s="276"/>
      <c r="E4" s="276"/>
      <c r="F4" s="276"/>
      <c r="G4" s="276"/>
      <c r="H4" s="277"/>
      <c r="I4" s="277"/>
      <c r="J4" s="278"/>
    </row>
    <row r="5" spans="1:15" ht="13.5" thickBot="1">
      <c r="A5" s="67"/>
      <c r="B5" s="281" t="s">
        <v>16</v>
      </c>
      <c r="C5" s="283"/>
      <c r="D5" s="276"/>
      <c r="E5" s="276"/>
      <c r="F5" s="276"/>
      <c r="G5" s="276"/>
      <c r="H5" s="279"/>
      <c r="I5" s="279"/>
      <c r="J5" s="280"/>
      <c r="K5" s="61"/>
      <c r="L5" s="61"/>
      <c r="M5" s="61"/>
      <c r="N5" s="61"/>
      <c r="O5" s="61"/>
    </row>
    <row r="6" spans="1:15" ht="13.5" thickBot="1">
      <c r="A6" s="67"/>
      <c r="B6" s="281" t="s">
        <v>17</v>
      </c>
      <c r="C6" s="283"/>
      <c r="D6" s="276"/>
      <c r="E6" s="276"/>
      <c r="F6" s="276"/>
      <c r="G6" s="276"/>
      <c r="H6" s="279"/>
      <c r="I6" s="279"/>
      <c r="J6" s="280"/>
      <c r="K6" s="61"/>
      <c r="L6" s="61"/>
      <c r="M6" s="61"/>
      <c r="N6" s="61"/>
      <c r="O6" s="61"/>
    </row>
    <row r="7" spans="1:15" ht="13.5" thickBot="1">
      <c r="A7" s="67"/>
      <c r="B7" s="281" t="s">
        <v>18</v>
      </c>
      <c r="C7" s="283"/>
      <c r="D7" s="276"/>
      <c r="E7" s="276"/>
      <c r="F7" s="276"/>
      <c r="G7" s="276"/>
      <c r="H7" s="279"/>
      <c r="I7" s="279"/>
      <c r="J7" s="280"/>
      <c r="K7" s="61"/>
      <c r="L7" s="61"/>
      <c r="M7" s="61"/>
      <c r="N7" s="61"/>
      <c r="O7" s="61"/>
    </row>
    <row r="8" spans="1:10" ht="13.5" thickBot="1">
      <c r="A8" s="67"/>
      <c r="B8" s="282" t="s">
        <v>20</v>
      </c>
      <c r="C8" s="283"/>
      <c r="D8" s="276"/>
      <c r="E8" s="276"/>
      <c r="F8" s="276"/>
      <c r="G8" s="276"/>
      <c r="H8" s="277"/>
      <c r="I8" s="277"/>
      <c r="J8" s="278"/>
    </row>
    <row r="9" spans="1:10" ht="13.5" thickBot="1">
      <c r="A9" s="67"/>
      <c r="B9" s="282" t="s">
        <v>21</v>
      </c>
      <c r="C9" s="283"/>
      <c r="D9" s="276"/>
      <c r="E9" s="276"/>
      <c r="F9" s="276"/>
      <c r="G9" s="276"/>
      <c r="H9" s="277"/>
      <c r="I9" s="277"/>
      <c r="J9" s="278"/>
    </row>
    <row r="10" spans="1:7" ht="12.75">
      <c r="A10" s="67"/>
      <c r="C10" s="67"/>
      <c r="D10" s="67"/>
      <c r="E10" s="67"/>
      <c r="F10" s="67"/>
      <c r="G10" s="67"/>
    </row>
    <row r="11" spans="1:7" ht="13.5" thickBot="1">
      <c r="A11" s="67"/>
      <c r="C11" s="67"/>
      <c r="D11" s="67"/>
      <c r="E11" s="67"/>
      <c r="F11" s="67"/>
      <c r="G11" s="67"/>
    </row>
    <row r="12" spans="1:10" ht="13.5" thickBot="1">
      <c r="A12" s="67"/>
      <c r="B12" s="284" t="s">
        <v>23</v>
      </c>
      <c r="C12" s="276"/>
      <c r="D12" s="276"/>
      <c r="E12" s="276"/>
      <c r="F12" s="276"/>
      <c r="G12" s="276"/>
      <c r="H12" s="277"/>
      <c r="I12" s="277"/>
      <c r="J12" s="278"/>
    </row>
    <row r="13" spans="1:9" ht="13.5" thickBot="1">
      <c r="A13" s="67"/>
      <c r="C13" s="69"/>
      <c r="D13" s="69"/>
      <c r="E13" s="69"/>
      <c r="F13" s="69"/>
      <c r="G13" s="69"/>
      <c r="H13" s="19"/>
      <c r="I13" s="19"/>
    </row>
    <row r="14" spans="1:10" ht="13.5" thickBot="1">
      <c r="A14" s="67"/>
      <c r="B14" s="284" t="s">
        <v>22</v>
      </c>
      <c r="C14" s="285"/>
      <c r="D14" s="285"/>
      <c r="E14" s="285"/>
      <c r="F14" s="285"/>
      <c r="G14" s="285"/>
      <c r="H14" s="235"/>
      <c r="I14" s="235"/>
      <c r="J14" s="278"/>
    </row>
    <row r="15" spans="1:9" ht="13.5" thickBot="1">
      <c r="A15" s="67"/>
      <c r="C15" s="69"/>
      <c r="D15" s="69"/>
      <c r="E15" s="69"/>
      <c r="F15" s="69"/>
      <c r="G15" s="69"/>
      <c r="H15" s="19"/>
      <c r="I15" s="19"/>
    </row>
    <row r="16" spans="1:10" ht="13.5" thickBot="1">
      <c r="A16" s="67"/>
      <c r="B16" s="286" t="s">
        <v>24</v>
      </c>
      <c r="C16" s="285"/>
      <c r="D16" s="285"/>
      <c r="E16" s="285"/>
      <c r="F16" s="285"/>
      <c r="G16" s="285"/>
      <c r="H16" s="235"/>
      <c r="I16" s="235"/>
      <c r="J16" s="278"/>
    </row>
    <row r="17" spans="3:9" ht="13.5" thickBot="1">
      <c r="C17" s="19"/>
      <c r="D17" s="19"/>
      <c r="E17" s="19"/>
      <c r="F17" s="19"/>
      <c r="G17" s="19"/>
      <c r="H17" s="19"/>
      <c r="I17" s="19"/>
    </row>
    <row r="18" spans="2:10" ht="13.5" thickBot="1">
      <c r="B18" s="286" t="s">
        <v>25</v>
      </c>
      <c r="C18" s="235"/>
      <c r="D18" s="235"/>
      <c r="E18" s="235"/>
      <c r="F18" s="235"/>
      <c r="G18" s="235"/>
      <c r="H18" s="235"/>
      <c r="I18" s="235"/>
      <c r="J18" s="278"/>
    </row>
    <row r="19" spans="3:9" ht="13.5" thickBot="1">
      <c r="C19" s="19"/>
      <c r="D19" s="19"/>
      <c r="E19" s="19"/>
      <c r="F19" s="19"/>
      <c r="G19" s="19"/>
      <c r="H19" s="19"/>
      <c r="I19" s="19"/>
    </row>
    <row r="20" spans="2:10" ht="13.5" thickBot="1">
      <c r="B20" s="286" t="s">
        <v>211</v>
      </c>
      <c r="C20" s="235"/>
      <c r="D20" s="235"/>
      <c r="E20" s="235"/>
      <c r="F20" s="235"/>
      <c r="G20" s="235"/>
      <c r="H20" s="235"/>
      <c r="I20" s="235"/>
      <c r="J20" s="278"/>
    </row>
    <row r="21" spans="3:10" ht="13.5" thickBot="1">
      <c r="C21" s="274"/>
      <c r="D21" s="552" t="s">
        <v>34</v>
      </c>
      <c r="E21" s="552"/>
      <c r="F21" s="552"/>
      <c r="G21" s="552"/>
      <c r="H21" s="287" t="s">
        <v>30</v>
      </c>
      <c r="I21" s="287" t="s">
        <v>31</v>
      </c>
      <c r="J21" s="287" t="s">
        <v>210</v>
      </c>
    </row>
    <row r="22" spans="3:10" ht="13.5" thickBot="1">
      <c r="C22" s="273" t="s">
        <v>28</v>
      </c>
      <c r="D22" s="548"/>
      <c r="E22" s="549"/>
      <c r="F22" s="549"/>
      <c r="G22" s="549"/>
      <c r="H22" s="239"/>
      <c r="I22" s="239"/>
      <c r="J22" s="272"/>
    </row>
    <row r="23" spans="3:10" ht="13.5" thickBot="1">
      <c r="C23" s="275"/>
      <c r="D23" s="548"/>
      <c r="E23" s="549"/>
      <c r="F23" s="549"/>
      <c r="G23" s="549"/>
      <c r="H23" s="239"/>
      <c r="I23" s="239"/>
      <c r="J23" s="272"/>
    </row>
    <row r="24" spans="3:10" ht="13.5" thickBot="1">
      <c r="C24" s="274"/>
      <c r="D24" s="548"/>
      <c r="E24" s="549"/>
      <c r="F24" s="549"/>
      <c r="G24" s="549"/>
      <c r="H24" s="239"/>
      <c r="I24" s="239"/>
      <c r="J24" s="272"/>
    </row>
    <row r="25" spans="3:10" ht="13.5" thickBot="1">
      <c r="C25" s="273" t="s">
        <v>33</v>
      </c>
      <c r="D25" s="548"/>
      <c r="E25" s="549"/>
      <c r="F25" s="549"/>
      <c r="G25" s="549"/>
      <c r="H25" s="239"/>
      <c r="I25" s="239"/>
      <c r="J25" s="272"/>
    </row>
    <row r="26" spans="3:10" ht="13.5" thickBot="1">
      <c r="C26" s="275"/>
      <c r="D26" s="548"/>
      <c r="E26" s="549"/>
      <c r="F26" s="549"/>
      <c r="G26" s="549"/>
      <c r="H26" s="239"/>
      <c r="I26" s="239"/>
      <c r="J26" s="272"/>
    </row>
    <row r="27" spans="3:10" ht="13.5" thickBot="1">
      <c r="C27" s="274"/>
      <c r="D27" s="548"/>
      <c r="E27" s="549"/>
      <c r="F27" s="549"/>
      <c r="G27" s="549"/>
      <c r="H27" s="239"/>
      <c r="I27" s="239"/>
      <c r="J27" s="272"/>
    </row>
    <row r="28" spans="3:10" ht="13.5" thickBot="1">
      <c r="C28" s="273" t="s">
        <v>29</v>
      </c>
      <c r="D28" s="548"/>
      <c r="E28" s="549"/>
      <c r="F28" s="549"/>
      <c r="G28" s="549"/>
      <c r="H28" s="239"/>
      <c r="I28" s="239"/>
      <c r="J28" s="272"/>
    </row>
    <row r="29" spans="3:10" ht="13.5" thickBot="1">
      <c r="C29" s="275"/>
      <c r="D29" s="548"/>
      <c r="E29" s="549"/>
      <c r="F29" s="549"/>
      <c r="G29" s="549"/>
      <c r="H29" s="239"/>
      <c r="I29" s="239"/>
      <c r="J29" s="272"/>
    </row>
    <row r="30" spans="3:10" ht="13.5" thickBot="1">
      <c r="C30" s="274"/>
      <c r="D30" s="548"/>
      <c r="E30" s="549"/>
      <c r="F30" s="549"/>
      <c r="G30" s="549"/>
      <c r="H30" s="239"/>
      <c r="I30" s="239"/>
      <c r="J30" s="272"/>
    </row>
    <row r="31" spans="3:10" ht="13.5" thickBot="1">
      <c r="C31" s="273" t="s">
        <v>32</v>
      </c>
      <c r="D31" s="548"/>
      <c r="E31" s="549"/>
      <c r="F31" s="549"/>
      <c r="G31" s="549"/>
      <c r="H31" s="239"/>
      <c r="I31" s="239"/>
      <c r="J31" s="272"/>
    </row>
    <row r="32" spans="3:10" ht="13.5" thickBot="1">
      <c r="C32" s="275"/>
      <c r="D32" s="548"/>
      <c r="E32" s="549"/>
      <c r="F32" s="549"/>
      <c r="G32" s="549"/>
      <c r="H32" s="239"/>
      <c r="I32" s="239"/>
      <c r="J32" s="272"/>
    </row>
    <row r="33" spans="3:10" ht="13.5" thickBot="1">
      <c r="C33" s="275"/>
      <c r="D33" s="548"/>
      <c r="E33" s="549"/>
      <c r="F33" s="549"/>
      <c r="G33" s="549"/>
      <c r="H33" s="239"/>
      <c r="I33" s="239"/>
      <c r="J33" s="272"/>
    </row>
    <row r="34" spans="3:10" ht="13.5" thickBot="1">
      <c r="C34" s="274"/>
      <c r="D34" s="550"/>
      <c r="E34" s="551"/>
      <c r="F34" s="551"/>
      <c r="G34" s="551"/>
      <c r="H34" s="272"/>
      <c r="I34" s="272"/>
      <c r="J34" s="272"/>
    </row>
    <row r="35" ht="12.75">
      <c r="B35" s="19"/>
    </row>
    <row r="36" ht="12.75">
      <c r="B36" s="19" t="s">
        <v>209</v>
      </c>
    </row>
  </sheetData>
  <sheetProtection/>
  <mergeCells count="6">
    <mergeCell ref="A1:B1"/>
    <mergeCell ref="D31:G34"/>
    <mergeCell ref="D21:G21"/>
    <mergeCell ref="D22:G24"/>
    <mergeCell ref="D25:G27"/>
    <mergeCell ref="D28:G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17" customWidth="1"/>
    <col min="2" max="2" width="11.57421875" style="17" customWidth="1"/>
    <col min="3" max="3" width="38.28125" style="17" customWidth="1"/>
    <col min="4" max="4" width="17.8515625" style="17" customWidth="1"/>
    <col min="5" max="5" width="15.57421875" style="17" hidden="1" customWidth="1"/>
    <col min="6" max="6" width="19.28125" style="17" customWidth="1"/>
    <col min="7" max="7" width="18.421875" style="17" customWidth="1"/>
    <col min="8" max="8" width="22.00390625" style="17" customWidth="1"/>
    <col min="9" max="9" width="16.140625" style="17" customWidth="1"/>
    <col min="10" max="10" width="24.8515625" style="17" customWidth="1"/>
    <col min="11" max="11" width="23.28125" style="17" customWidth="1"/>
    <col min="12" max="12" width="18.140625" style="17" customWidth="1"/>
    <col min="13" max="13" width="22.8515625" style="17" customWidth="1"/>
    <col min="14" max="14" width="23.00390625" style="17" customWidth="1"/>
    <col min="15" max="15" width="21.8515625" style="17" customWidth="1"/>
    <col min="16" max="16" width="29.7109375" style="17" customWidth="1"/>
    <col min="17" max="17" width="17.28125" style="17" customWidth="1"/>
    <col min="18" max="16384" width="9.140625" style="17" customWidth="1"/>
  </cols>
  <sheetData>
    <row r="1" spans="1:17" s="7" customFormat="1" ht="33.75">
      <c r="A1" s="540" t="s">
        <v>252</v>
      </c>
      <c r="B1" s="541"/>
      <c r="C1" s="2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3" spans="3:9" ht="18.75">
      <c r="C3" s="388"/>
      <c r="D3" s="388"/>
      <c r="E3" s="388"/>
      <c r="F3" s="389" t="s">
        <v>35</v>
      </c>
      <c r="G3" s="390"/>
      <c r="H3" s="388"/>
      <c r="I3" s="388"/>
    </row>
    <row r="4" spans="3:9" ht="12.75">
      <c r="C4" s="388"/>
      <c r="D4" s="388"/>
      <c r="E4" s="388"/>
      <c r="F4" s="388"/>
      <c r="G4" s="388"/>
      <c r="H4" s="388"/>
      <c r="I4" s="388"/>
    </row>
    <row r="5" spans="3:9" ht="19.5" customHeight="1">
      <c r="C5" s="391" t="s">
        <v>65</v>
      </c>
      <c r="D5" s="392"/>
      <c r="E5" s="392"/>
      <c r="F5" s="393"/>
      <c r="G5" s="392"/>
      <c r="H5" s="392"/>
      <c r="I5" s="388"/>
    </row>
    <row r="6" spans="3:11" ht="19.5" customHeight="1">
      <c r="C6" s="394" t="s">
        <v>41</v>
      </c>
      <c r="D6" s="534" t="s">
        <v>64</v>
      </c>
      <c r="E6" s="535"/>
      <c r="F6" s="535"/>
      <c r="G6" s="535"/>
      <c r="H6" s="396"/>
      <c r="I6" s="397"/>
      <c r="J6" s="3"/>
      <c r="K6" s="1"/>
    </row>
    <row r="7" spans="3:11" ht="19.5" customHeight="1">
      <c r="C7" s="398" t="s">
        <v>42</v>
      </c>
      <c r="D7" s="399" t="s">
        <v>47</v>
      </c>
      <c r="E7" s="399"/>
      <c r="F7" s="393">
        <v>20</v>
      </c>
      <c r="G7" s="399" t="s">
        <v>45</v>
      </c>
      <c r="H7" s="410">
        <f>F7*12*0.0254</f>
        <v>6.096</v>
      </c>
      <c r="I7" s="179"/>
      <c r="J7" s="1"/>
      <c r="K7" s="1"/>
    </row>
    <row r="8" spans="3:11" ht="19.5" customHeight="1">
      <c r="C8" s="398" t="s">
        <v>43</v>
      </c>
      <c r="D8" s="399" t="s">
        <v>260</v>
      </c>
      <c r="E8" s="399"/>
      <c r="F8" s="393">
        <v>36</v>
      </c>
      <c r="G8" s="399" t="s">
        <v>261</v>
      </c>
      <c r="H8" s="410">
        <f>F8*0.0254</f>
        <v>0.9144</v>
      </c>
      <c r="I8" s="179"/>
      <c r="J8" s="1"/>
      <c r="K8" s="1"/>
    </row>
    <row r="9" spans="3:11" ht="19.5" customHeight="1">
      <c r="C9" s="398" t="s">
        <v>44</v>
      </c>
      <c r="D9" s="399" t="s">
        <v>262</v>
      </c>
      <c r="E9" s="399"/>
      <c r="F9" s="393">
        <v>35.25</v>
      </c>
      <c r="G9" s="399" t="s">
        <v>263</v>
      </c>
      <c r="H9" s="410">
        <f>F9*0.0254</f>
        <v>0.89535</v>
      </c>
      <c r="I9" s="179"/>
      <c r="J9" s="1"/>
      <c r="K9" s="1"/>
    </row>
    <row r="10" spans="3:11" ht="19.5" customHeight="1">
      <c r="C10" s="398" t="s">
        <v>37</v>
      </c>
      <c r="D10" s="399" t="s">
        <v>264</v>
      </c>
      <c r="E10" s="399"/>
      <c r="F10" s="393">
        <v>0</v>
      </c>
      <c r="G10" s="396"/>
      <c r="H10" s="410"/>
      <c r="I10" s="179"/>
      <c r="J10" s="5"/>
      <c r="K10" s="1"/>
    </row>
    <row r="11" spans="3:11" ht="19.5" customHeight="1">
      <c r="C11" s="400" t="s">
        <v>38</v>
      </c>
      <c r="D11" s="399" t="s">
        <v>265</v>
      </c>
      <c r="E11" s="399"/>
      <c r="F11" s="393"/>
      <c r="G11" s="401"/>
      <c r="H11" s="410"/>
      <c r="I11" s="179"/>
      <c r="J11" s="4"/>
      <c r="K11" s="1"/>
    </row>
    <row r="12" spans="3:11" ht="19.5" customHeight="1">
      <c r="C12" s="396" t="s">
        <v>46</v>
      </c>
      <c r="D12" s="399"/>
      <c r="E12" s="399"/>
      <c r="F12" s="402"/>
      <c r="G12" s="396"/>
      <c r="H12" s="410"/>
      <c r="I12" s="179"/>
      <c r="J12" s="1"/>
      <c r="K12" s="1"/>
    </row>
    <row r="13" spans="3:9" ht="19.5" customHeight="1">
      <c r="C13" s="392"/>
      <c r="D13" s="392"/>
      <c r="E13" s="392"/>
      <c r="F13" s="392"/>
      <c r="G13" s="392"/>
      <c r="H13" s="411"/>
      <c r="I13" s="388"/>
    </row>
    <row r="14" spans="2:11" ht="19.5" customHeight="1">
      <c r="B14" s="1"/>
      <c r="C14" s="403" t="s">
        <v>66</v>
      </c>
      <c r="D14" s="399"/>
      <c r="E14" s="399"/>
      <c r="F14" s="396"/>
      <c r="G14" s="396"/>
      <c r="H14" s="410"/>
      <c r="I14" s="179"/>
      <c r="J14" s="1"/>
      <c r="K14" s="1"/>
    </row>
    <row r="15" spans="3:11" ht="19.5" customHeight="1">
      <c r="C15" s="394" t="s">
        <v>67</v>
      </c>
      <c r="D15" s="534" t="s">
        <v>64</v>
      </c>
      <c r="E15" s="535"/>
      <c r="F15" s="535"/>
      <c r="G15" s="535"/>
      <c r="H15" s="410"/>
      <c r="I15" s="397"/>
      <c r="J15" s="3"/>
      <c r="K15" s="1"/>
    </row>
    <row r="16" spans="3:11" ht="19.5" customHeight="1">
      <c r="C16" s="398" t="s">
        <v>42</v>
      </c>
      <c r="D16" s="399" t="s">
        <v>47</v>
      </c>
      <c r="E16" s="395"/>
      <c r="F16" s="409">
        <v>5.33</v>
      </c>
      <c r="G16" s="395"/>
      <c r="H16" s="410">
        <f>F16*12*0.0254</f>
        <v>1.624584</v>
      </c>
      <c r="I16" s="397"/>
      <c r="J16" s="3"/>
      <c r="K16" s="1"/>
    </row>
    <row r="17" spans="2:11" ht="19.5" customHeight="1">
      <c r="B17" s="16"/>
      <c r="C17" s="398" t="s">
        <v>43</v>
      </c>
      <c r="D17" s="399" t="s">
        <v>260</v>
      </c>
      <c r="E17" s="404"/>
      <c r="F17" s="409">
        <v>7</v>
      </c>
      <c r="G17" s="404"/>
      <c r="H17" s="410">
        <f>F17*0.0254</f>
        <v>0.17779999999999999</v>
      </c>
      <c r="I17" s="405"/>
      <c r="J17" s="79"/>
      <c r="K17" s="79"/>
    </row>
    <row r="18" spans="2:11" ht="19.5" customHeight="1">
      <c r="B18" s="79"/>
      <c r="C18" s="398" t="s">
        <v>44</v>
      </c>
      <c r="D18" s="399" t="s">
        <v>262</v>
      </c>
      <c r="E18" s="404"/>
      <c r="F18" s="409">
        <v>6</v>
      </c>
      <c r="G18" s="404"/>
      <c r="H18" s="410">
        <f>F18*0.0254</f>
        <v>0.15239999999999998</v>
      </c>
      <c r="I18" s="405"/>
      <c r="J18" s="79"/>
      <c r="K18" s="79"/>
    </row>
    <row r="19" spans="2:11" ht="19.5" customHeight="1">
      <c r="B19" s="79"/>
      <c r="C19" s="396" t="s">
        <v>68</v>
      </c>
      <c r="D19" s="406" t="s">
        <v>70</v>
      </c>
      <c r="E19" s="404"/>
      <c r="F19" s="393">
        <v>0</v>
      </c>
      <c r="G19" s="404"/>
      <c r="H19" s="412">
        <v>0</v>
      </c>
      <c r="I19" s="405"/>
      <c r="J19" s="79"/>
      <c r="K19" s="79"/>
    </row>
    <row r="20" spans="3:11" ht="19.5" customHeight="1">
      <c r="C20" s="407"/>
      <c r="D20" s="407" t="s">
        <v>71</v>
      </c>
      <c r="E20" s="407"/>
      <c r="F20" s="393"/>
      <c r="G20" s="407"/>
      <c r="H20" s="407"/>
      <c r="I20" s="408"/>
      <c r="J20" s="16"/>
      <c r="K20" s="16"/>
    </row>
    <row r="21" spans="3:11" ht="12.75" customHeight="1" thickBot="1">
      <c r="C21" s="16"/>
      <c r="D21" s="81"/>
      <c r="E21" s="16"/>
      <c r="F21" s="16"/>
      <c r="G21" s="16"/>
      <c r="H21" s="16"/>
      <c r="I21" s="16"/>
      <c r="J21" s="16"/>
      <c r="K21" s="16"/>
    </row>
    <row r="22" spans="2:17" ht="30" customHeight="1" thickBot="1" thickTop="1">
      <c r="B22" s="16"/>
      <c r="C22" s="559" t="s">
        <v>276</v>
      </c>
      <c r="D22" s="559"/>
      <c r="E22" s="559"/>
      <c r="F22" s="559"/>
      <c r="G22" s="559"/>
      <c r="H22" s="559"/>
      <c r="I22" s="559"/>
      <c r="J22" s="559"/>
      <c r="K22" s="560"/>
      <c r="L22" s="172"/>
      <c r="M22" s="555" t="s">
        <v>72</v>
      </c>
      <c r="N22" s="556"/>
      <c r="O22" s="556"/>
      <c r="P22" s="556"/>
      <c r="Q22" s="557"/>
    </row>
    <row r="23" spans="2:17" ht="12.75" customHeight="1" thickBot="1" thickTop="1">
      <c r="B23" s="47"/>
      <c r="C23" s="558" t="s">
        <v>10</v>
      </c>
      <c r="D23" s="558" t="s">
        <v>39</v>
      </c>
      <c r="E23" s="117"/>
      <c r="F23" s="562" t="s">
        <v>49</v>
      </c>
      <c r="G23" s="562" t="s">
        <v>51</v>
      </c>
      <c r="H23" s="562" t="s">
        <v>77</v>
      </c>
      <c r="I23" s="562" t="s">
        <v>52</v>
      </c>
      <c r="J23" s="563" t="s">
        <v>54</v>
      </c>
      <c r="K23" s="562" t="s">
        <v>56</v>
      </c>
      <c r="L23" s="562" t="s">
        <v>58</v>
      </c>
      <c r="M23" s="562" t="s">
        <v>282</v>
      </c>
      <c r="N23" s="562" t="s">
        <v>73</v>
      </c>
      <c r="O23" s="562" t="s">
        <v>74</v>
      </c>
      <c r="P23" s="562" t="s">
        <v>281</v>
      </c>
      <c r="Q23" s="563" t="s">
        <v>60</v>
      </c>
    </row>
    <row r="24" spans="2:17" ht="14.25" thickBot="1" thickTop="1">
      <c r="B24" s="85"/>
      <c r="C24" s="558"/>
      <c r="D24" s="558"/>
      <c r="E24" s="117"/>
      <c r="F24" s="562"/>
      <c r="G24" s="562"/>
      <c r="H24" s="562"/>
      <c r="I24" s="562"/>
      <c r="J24" s="564"/>
      <c r="K24" s="562"/>
      <c r="L24" s="562"/>
      <c r="M24" s="562"/>
      <c r="N24" s="562"/>
      <c r="O24" s="562"/>
      <c r="P24" s="562"/>
      <c r="Q24" s="564"/>
    </row>
    <row r="25" spans="2:17" ht="14.25" thickBot="1" thickTop="1">
      <c r="B25" s="85"/>
      <c r="C25" s="558"/>
      <c r="D25" s="558"/>
      <c r="E25" s="117"/>
      <c r="F25" s="562"/>
      <c r="G25" s="562"/>
      <c r="H25" s="562"/>
      <c r="I25" s="562"/>
      <c r="J25" s="564"/>
      <c r="K25" s="562"/>
      <c r="L25" s="562"/>
      <c r="M25" s="562"/>
      <c r="N25" s="562"/>
      <c r="O25" s="562"/>
      <c r="P25" s="562"/>
      <c r="Q25" s="564"/>
    </row>
    <row r="26" spans="2:17" ht="14.25" thickBot="1" thickTop="1">
      <c r="B26" s="85"/>
      <c r="C26" s="558"/>
      <c r="D26" s="558"/>
      <c r="E26" s="117"/>
      <c r="F26" s="562"/>
      <c r="G26" s="562"/>
      <c r="H26" s="562"/>
      <c r="I26" s="562"/>
      <c r="J26" s="565"/>
      <c r="K26" s="562"/>
      <c r="L26" s="562"/>
      <c r="M26" s="562"/>
      <c r="N26" s="562"/>
      <c r="O26" s="562"/>
      <c r="P26" s="562"/>
      <c r="Q26" s="565"/>
    </row>
    <row r="27" spans="2:17" ht="14.25" thickBot="1" thickTop="1">
      <c r="B27" s="85"/>
      <c r="C27" s="558"/>
      <c r="D27" s="558"/>
      <c r="E27" s="119"/>
      <c r="F27" s="120" t="s">
        <v>50</v>
      </c>
      <c r="G27" s="120" t="s">
        <v>235</v>
      </c>
      <c r="H27" s="120" t="s">
        <v>239</v>
      </c>
      <c r="I27" s="120" t="s">
        <v>53</v>
      </c>
      <c r="J27" s="120" t="s">
        <v>55</v>
      </c>
      <c r="K27" s="120" t="s">
        <v>57</v>
      </c>
      <c r="L27" s="120"/>
      <c r="M27" s="120"/>
      <c r="N27" s="120"/>
      <c r="O27" s="120"/>
      <c r="P27" s="120"/>
      <c r="Q27" s="120"/>
    </row>
    <row r="28" spans="2:17" ht="14.25" thickBot="1" thickTop="1">
      <c r="B28" s="94"/>
      <c r="C28" s="553" t="s">
        <v>48</v>
      </c>
      <c r="D28" s="123">
        <v>1</v>
      </c>
      <c r="E28" s="124" t="s">
        <v>40</v>
      </c>
      <c r="F28" s="123">
        <v>3</v>
      </c>
      <c r="G28" s="125" t="s">
        <v>236</v>
      </c>
      <c r="H28" s="126" t="s">
        <v>240</v>
      </c>
      <c r="I28" s="127">
        <v>0</v>
      </c>
      <c r="J28" s="128" t="s">
        <v>277</v>
      </c>
      <c r="K28" s="123">
        <v>60</v>
      </c>
      <c r="L28" s="128" t="s">
        <v>76</v>
      </c>
      <c r="M28" s="129"/>
      <c r="N28" s="130"/>
      <c r="O28" s="131"/>
      <c r="P28" s="131"/>
      <c r="Q28" s="126"/>
    </row>
    <row r="29" spans="2:17" ht="15" customHeight="1" hidden="1" thickBot="1" thickTop="1">
      <c r="B29" s="97"/>
      <c r="C29" s="561"/>
      <c r="D29" s="132"/>
      <c r="E29" s="133" t="s">
        <v>36</v>
      </c>
      <c r="F29" s="134">
        <v>0.05800575354876636</v>
      </c>
      <c r="G29" s="134">
        <v>0.060289789927567845</v>
      </c>
      <c r="H29" s="135">
        <v>0.00489789645828434</v>
      </c>
      <c r="I29" s="135">
        <v>2.043927341895525E-05</v>
      </c>
      <c r="J29" s="136" t="s">
        <v>62</v>
      </c>
      <c r="K29" s="134">
        <v>0.5097722953877041</v>
      </c>
      <c r="L29" s="136">
        <v>0.05800575354876636</v>
      </c>
      <c r="M29" s="129"/>
      <c r="N29" s="130"/>
      <c r="O29" s="131"/>
      <c r="P29" s="128"/>
      <c r="Q29" s="135"/>
    </row>
    <row r="30" spans="2:17" ht="14.25" thickBot="1" thickTop="1">
      <c r="B30" s="97"/>
      <c r="C30" s="561"/>
      <c r="D30" s="134">
        <v>2</v>
      </c>
      <c r="E30" s="134" t="s">
        <v>40</v>
      </c>
      <c r="F30" s="134">
        <v>3</v>
      </c>
      <c r="G30" s="134" t="s">
        <v>237</v>
      </c>
      <c r="H30" s="135" t="s">
        <v>240</v>
      </c>
      <c r="I30" s="135">
        <v>0</v>
      </c>
      <c r="J30" s="136" t="s">
        <v>277</v>
      </c>
      <c r="K30" s="134">
        <v>60</v>
      </c>
      <c r="L30" s="136" t="s">
        <v>76</v>
      </c>
      <c r="M30" s="129"/>
      <c r="N30" s="130"/>
      <c r="O30" s="131"/>
      <c r="P30" s="128"/>
      <c r="Q30" s="135"/>
    </row>
    <row r="31" spans="2:17" ht="14.25" hidden="1" thickBot="1" thickTop="1">
      <c r="B31" s="67"/>
      <c r="C31" s="137"/>
      <c r="D31" s="138"/>
      <c r="E31" s="133" t="s">
        <v>36</v>
      </c>
      <c r="F31" s="134">
        <v>0.022575802868139996</v>
      </c>
      <c r="G31" s="139">
        <v>0.08805093548730158</v>
      </c>
      <c r="H31" s="135">
        <v>0.0022157540167044736</v>
      </c>
      <c r="I31" s="140">
        <v>9.981773486186614E-05</v>
      </c>
      <c r="J31" s="136" t="s">
        <v>63</v>
      </c>
      <c r="K31" s="135">
        <v>0.8239175241234011</v>
      </c>
      <c r="L31" s="136">
        <v>0.022575802868139996</v>
      </c>
      <c r="M31" s="129"/>
      <c r="N31" s="130"/>
      <c r="O31" s="131"/>
      <c r="P31" s="128"/>
      <c r="Q31" s="135"/>
    </row>
    <row r="32" spans="2:17" ht="14.25" thickBot="1" thickTop="1">
      <c r="B32" s="94"/>
      <c r="C32" s="553" t="s">
        <v>48</v>
      </c>
      <c r="D32" s="123">
        <v>3</v>
      </c>
      <c r="E32" s="124" t="s">
        <v>40</v>
      </c>
      <c r="F32" s="123">
        <v>3</v>
      </c>
      <c r="G32" s="125" t="s">
        <v>238</v>
      </c>
      <c r="H32" s="126" t="s">
        <v>241</v>
      </c>
      <c r="I32" s="127">
        <v>0</v>
      </c>
      <c r="J32" s="123" t="s">
        <v>278</v>
      </c>
      <c r="K32" s="123">
        <v>60</v>
      </c>
      <c r="L32" s="128" t="s">
        <v>76</v>
      </c>
      <c r="M32" s="129"/>
      <c r="N32" s="130"/>
      <c r="O32" s="131"/>
      <c r="P32" s="128"/>
      <c r="Q32" s="123"/>
    </row>
    <row r="33" spans="2:17" ht="15" customHeight="1" hidden="1" thickBot="1" thickTop="1">
      <c r="B33" s="97"/>
      <c r="C33" s="554"/>
      <c r="D33" s="132"/>
      <c r="E33" s="133" t="s">
        <v>36</v>
      </c>
      <c r="F33" s="134">
        <v>0.0387683504879387</v>
      </c>
      <c r="G33" s="134">
        <v>0.10224631034664854</v>
      </c>
      <c r="H33" s="135">
        <v>0.010549430793655428</v>
      </c>
      <c r="I33" s="135">
        <v>0.0029524867479010612</v>
      </c>
      <c r="J33" s="134" t="s">
        <v>61</v>
      </c>
      <c r="K33" s="134">
        <v>3.276861870778031</v>
      </c>
      <c r="L33" s="136">
        <v>0.0387683504879387</v>
      </c>
      <c r="M33" s="129"/>
      <c r="N33" s="130"/>
      <c r="O33" s="131"/>
      <c r="P33" s="128"/>
      <c r="Q33" s="134"/>
    </row>
    <row r="34" spans="2:17" ht="13.5" customHeight="1" thickBot="1" thickTop="1">
      <c r="B34" s="97"/>
      <c r="C34" s="554"/>
      <c r="D34" s="134">
        <v>4</v>
      </c>
      <c r="E34" s="141" t="s">
        <v>40</v>
      </c>
      <c r="F34" s="134">
        <v>12</v>
      </c>
      <c r="G34" s="134" t="s">
        <v>238</v>
      </c>
      <c r="H34" s="135" t="s">
        <v>241</v>
      </c>
      <c r="I34" s="135">
        <v>0</v>
      </c>
      <c r="J34" s="134" t="s">
        <v>278</v>
      </c>
      <c r="K34" s="134">
        <v>60</v>
      </c>
      <c r="L34" s="136" t="s">
        <v>76</v>
      </c>
      <c r="M34" s="129"/>
      <c r="N34" s="130"/>
      <c r="O34" s="131"/>
      <c r="P34" s="128"/>
      <c r="Q34" s="134"/>
    </row>
    <row r="35" spans="2:17" ht="15" customHeight="1" hidden="1" thickTop="1">
      <c r="B35" s="97"/>
      <c r="C35" s="109"/>
      <c r="D35" s="110"/>
      <c r="E35" s="98" t="s">
        <v>36</v>
      </c>
      <c r="F35" s="111">
        <v>0.02915375682325086</v>
      </c>
      <c r="G35" s="112">
        <v>0.0358241905945683</v>
      </c>
      <c r="H35" s="113">
        <v>0.002156098085926231</v>
      </c>
      <c r="I35" s="114">
        <v>0.002276398686149553</v>
      </c>
      <c r="J35" s="115">
        <v>3.3377490087595483</v>
      </c>
      <c r="K35" s="116">
        <v>0.4469878400255377</v>
      </c>
      <c r="L35" s="111">
        <v>0.02915375682325086</v>
      </c>
      <c r="M35" s="112">
        <v>0.0358241905945683</v>
      </c>
      <c r="N35" s="113">
        <v>0.002156098085926231</v>
      </c>
      <c r="O35" s="114">
        <v>0.002276398686149553</v>
      </c>
      <c r="P35" s="115">
        <v>3.3377490087595483</v>
      </c>
      <c r="Q35" s="116">
        <v>0.4469878400255377</v>
      </c>
    </row>
    <row r="36" spans="2:17" ht="13.5" thickTop="1">
      <c r="B36" s="102"/>
      <c r="C36" s="104"/>
      <c r="D36" s="86"/>
      <c r="E36" s="84"/>
      <c r="F36" s="103"/>
      <c r="G36" s="100"/>
      <c r="H36" s="101"/>
      <c r="I36" s="101"/>
      <c r="J36" s="86"/>
      <c r="K36" s="99"/>
      <c r="L36" s="103"/>
      <c r="M36" s="100"/>
      <c r="N36" s="101"/>
      <c r="O36" s="101"/>
      <c r="P36" s="86"/>
      <c r="Q36" s="99"/>
    </row>
    <row r="37" spans="2:17" ht="15" customHeight="1" hidden="1">
      <c r="B37" s="97"/>
      <c r="C37" s="142"/>
      <c r="D37" s="143"/>
      <c r="E37" s="98"/>
      <c r="F37" s="106"/>
      <c r="G37" s="107"/>
      <c r="H37" s="108"/>
      <c r="I37" s="108"/>
      <c r="J37" s="105"/>
      <c r="K37" s="144"/>
      <c r="L37" s="106"/>
      <c r="M37" s="107"/>
      <c r="N37" s="108"/>
      <c r="O37" s="108"/>
      <c r="P37" s="105"/>
      <c r="Q37" s="144"/>
    </row>
    <row r="38" spans="2:17" s="18" customFormat="1" ht="12.75">
      <c r="B38" s="102"/>
      <c r="C38" s="150"/>
      <c r="D38" s="151"/>
      <c r="E38" s="84"/>
      <c r="F38" s="152"/>
      <c r="G38" s="153"/>
      <c r="H38" s="154"/>
      <c r="I38" s="154"/>
      <c r="J38" s="151"/>
      <c r="K38" s="151"/>
      <c r="L38" s="152"/>
      <c r="M38" s="153"/>
      <c r="N38" s="154"/>
      <c r="O38" s="154"/>
      <c r="P38" s="151"/>
      <c r="Q38" s="151"/>
    </row>
    <row r="39" spans="2:17" s="18" customFormat="1" ht="15" customHeight="1" hidden="1">
      <c r="B39" s="97"/>
      <c r="C39" s="155"/>
      <c r="D39" s="156"/>
      <c r="E39" s="98"/>
      <c r="F39" s="157"/>
      <c r="G39" s="158"/>
      <c r="H39" s="159"/>
      <c r="I39" s="159"/>
      <c r="J39" s="160"/>
      <c r="K39" s="160"/>
      <c r="L39" s="157"/>
      <c r="M39" s="158"/>
      <c r="N39" s="159"/>
      <c r="O39" s="159"/>
      <c r="P39" s="160"/>
      <c r="Q39" s="160"/>
    </row>
    <row r="40" spans="2:17" s="18" customFormat="1" ht="12.75">
      <c r="B40" s="102"/>
      <c r="C40" s="150"/>
      <c r="D40" s="151"/>
      <c r="E40" s="151"/>
      <c r="F40" s="152"/>
      <c r="G40" s="153"/>
      <c r="H40" s="154"/>
      <c r="I40" s="154"/>
      <c r="J40" s="151"/>
      <c r="K40" s="151"/>
      <c r="L40" s="152"/>
      <c r="M40" s="153"/>
      <c r="N40" s="154"/>
      <c r="O40" s="154"/>
      <c r="P40" s="151"/>
      <c r="Q40" s="151"/>
    </row>
    <row r="41" spans="2:11" ht="15.75" hidden="1">
      <c r="B41" s="9"/>
      <c r="C41" s="145"/>
      <c r="D41" s="146"/>
      <c r="E41" s="82" t="s">
        <v>36</v>
      </c>
      <c r="F41" s="147">
        <v>0.024586122886862835</v>
      </c>
      <c r="G41" s="148">
        <v>0.21268920870975774</v>
      </c>
      <c r="H41" s="147">
        <v>0.0036902598152750883</v>
      </c>
      <c r="I41" s="147">
        <v>0.01397614313547321</v>
      </c>
      <c r="J41" s="147">
        <v>2.716639062502452</v>
      </c>
      <c r="K41" s="149">
        <v>0.7359596812676087</v>
      </c>
    </row>
    <row r="42" spans="2:10" ht="18.75">
      <c r="B42" s="7"/>
      <c r="D42" s="16"/>
      <c r="E42" s="16"/>
      <c r="F42" s="16"/>
      <c r="G42" s="16"/>
      <c r="H42" s="16"/>
      <c r="I42" s="16"/>
      <c r="J42" s="16"/>
    </row>
    <row r="43" spans="2:10" ht="12.75">
      <c r="B43" s="7"/>
      <c r="D43" s="20"/>
      <c r="E43" s="20"/>
      <c r="F43" s="20"/>
      <c r="G43" s="20"/>
      <c r="H43" s="20"/>
      <c r="I43" s="20"/>
      <c r="J43" s="20"/>
    </row>
    <row r="44" spans="2:10" ht="12.75">
      <c r="B44" s="7"/>
      <c r="D44" s="20"/>
      <c r="E44" s="20"/>
      <c r="F44" s="20"/>
      <c r="G44" s="20"/>
      <c r="H44" s="20"/>
      <c r="I44" s="20"/>
      <c r="J44" s="20"/>
    </row>
    <row r="45" spans="2:10" ht="12.75">
      <c r="B45" s="51"/>
      <c r="C45" s="51"/>
      <c r="D45" s="31"/>
      <c r="E45" s="31"/>
      <c r="F45" s="31"/>
      <c r="G45" s="31"/>
      <c r="H45" s="31"/>
      <c r="I45" s="31"/>
      <c r="J45" s="31"/>
    </row>
    <row r="47" ht="13.5" thickBot="1"/>
    <row r="48" spans="4:9" ht="13.5" thickBot="1">
      <c r="D48" s="521" t="s">
        <v>212</v>
      </c>
      <c r="E48" s="522"/>
      <c r="F48" s="522"/>
      <c r="G48" s="522"/>
      <c r="H48" s="522"/>
      <c r="I48" s="18"/>
    </row>
    <row r="49" spans="4:17" ht="21.75" thickBot="1">
      <c r="D49" s="500"/>
      <c r="E49" s="500"/>
      <c r="F49" s="500"/>
      <c r="G49" s="500"/>
      <c r="H49" s="500"/>
      <c r="I49" s="184"/>
      <c r="J49" s="184"/>
      <c r="K49" s="184"/>
      <c r="L49" s="184"/>
      <c r="M49" s="184"/>
      <c r="N49" s="184"/>
      <c r="O49" s="184"/>
      <c r="P49" s="184"/>
      <c r="Q49" s="184"/>
    </row>
    <row r="50" spans="4:14" ht="13.5" thickBot="1">
      <c r="D50" s="521" t="s">
        <v>283</v>
      </c>
      <c r="E50" s="522"/>
      <c r="F50" s="522"/>
      <c r="G50" s="522"/>
      <c r="H50" s="522"/>
      <c r="I50" s="18"/>
      <c r="J50" s="521" t="s">
        <v>292</v>
      </c>
      <c r="K50" s="522"/>
      <c r="L50" s="522"/>
      <c r="M50" s="522"/>
      <c r="N50" s="522"/>
    </row>
    <row r="51" spans="4:14" ht="21.75" thickBot="1">
      <c r="D51" s="239"/>
      <c r="E51" s="239"/>
      <c r="F51" s="239"/>
      <c r="G51" s="239"/>
      <c r="H51" s="239"/>
      <c r="I51" s="18"/>
      <c r="J51" s="500"/>
      <c r="K51" s="500"/>
      <c r="L51" s="500"/>
      <c r="M51" s="500"/>
      <c r="N51" s="500"/>
    </row>
    <row r="52" spans="4:14" ht="13.5" thickBot="1">
      <c r="D52" s="211" t="s">
        <v>131</v>
      </c>
      <c r="E52" s="211" t="s">
        <v>130</v>
      </c>
      <c r="F52" s="211" t="s">
        <v>129</v>
      </c>
      <c r="G52" s="211"/>
      <c r="H52" s="213" t="s">
        <v>129</v>
      </c>
      <c r="I52" s="18"/>
      <c r="J52" s="521" t="s">
        <v>290</v>
      </c>
      <c r="K52" s="522"/>
      <c r="L52" s="522"/>
      <c r="M52" s="522"/>
      <c r="N52" s="522"/>
    </row>
    <row r="53" spans="4:14" ht="13.5" thickBot="1">
      <c r="D53" s="211"/>
      <c r="E53" s="211"/>
      <c r="F53" s="211" t="s">
        <v>285</v>
      </c>
      <c r="G53" s="211"/>
      <c r="H53" s="213" t="s">
        <v>285</v>
      </c>
      <c r="I53" s="18"/>
      <c r="J53" s="239"/>
      <c r="K53" s="239"/>
      <c r="L53" s="239"/>
      <c r="M53" s="239"/>
      <c r="N53" s="239"/>
    </row>
    <row r="54" spans="4:14" ht="13.5" thickBot="1">
      <c r="D54" s="211"/>
      <c r="E54" s="211"/>
      <c r="F54" s="211" t="s">
        <v>284</v>
      </c>
      <c r="G54" s="211"/>
      <c r="H54" s="213" t="s">
        <v>284</v>
      </c>
      <c r="I54" s="18"/>
      <c r="J54" s="211" t="s">
        <v>190</v>
      </c>
      <c r="K54" s="211" t="s">
        <v>190</v>
      </c>
      <c r="L54" s="19"/>
      <c r="M54" s="211" t="s">
        <v>190</v>
      </c>
      <c r="N54" s="211" t="s">
        <v>190</v>
      </c>
    </row>
    <row r="55" spans="4:14" ht="13.5" thickBot="1">
      <c r="D55" s="211"/>
      <c r="E55" s="211" t="s">
        <v>180</v>
      </c>
      <c r="F55" s="213" t="s">
        <v>107</v>
      </c>
      <c r="G55" s="213" t="s">
        <v>107</v>
      </c>
      <c r="H55" s="213" t="s">
        <v>107</v>
      </c>
      <c r="I55" s="18"/>
      <c r="J55" s="211" t="s">
        <v>191</v>
      </c>
      <c r="K55" s="211" t="s">
        <v>191</v>
      </c>
      <c r="L55" s="19"/>
      <c r="M55" s="211" t="s">
        <v>191</v>
      </c>
      <c r="N55" s="211" t="s">
        <v>191</v>
      </c>
    </row>
    <row r="56" spans="4:14" ht="13.5" thickBot="1">
      <c r="D56" s="211"/>
      <c r="E56" s="211" t="s">
        <v>108</v>
      </c>
      <c r="F56" s="213" t="s">
        <v>108</v>
      </c>
      <c r="G56" s="213" t="s">
        <v>109</v>
      </c>
      <c r="H56" s="213" t="s">
        <v>0</v>
      </c>
      <c r="I56" s="18"/>
      <c r="J56" s="211" t="s">
        <v>288</v>
      </c>
      <c r="K56" s="211" t="s">
        <v>289</v>
      </c>
      <c r="L56" s="19"/>
      <c r="M56" s="211" t="s">
        <v>286</v>
      </c>
      <c r="N56" s="211" t="s">
        <v>287</v>
      </c>
    </row>
    <row r="57" spans="4:14" ht="13.5" thickBot="1">
      <c r="D57" s="239" t="s">
        <v>110</v>
      </c>
      <c r="E57" s="239">
        <v>12</v>
      </c>
      <c r="F57" s="501">
        <v>18</v>
      </c>
      <c r="G57" s="502">
        <v>1.5</v>
      </c>
      <c r="H57" s="503">
        <f>F57*0.0254</f>
        <v>0.4572</v>
      </c>
      <c r="I57" s="18"/>
      <c r="J57" s="239"/>
      <c r="K57" s="239"/>
      <c r="M57" s="239"/>
      <c r="N57" s="239"/>
    </row>
    <row r="58" spans="4:14" ht="13.5" thickBot="1">
      <c r="D58" s="239" t="s">
        <v>111</v>
      </c>
      <c r="E58" s="239">
        <v>11.75</v>
      </c>
      <c r="F58" s="501">
        <v>29.875</v>
      </c>
      <c r="G58" s="502">
        <v>2.4895833333333335</v>
      </c>
      <c r="H58" s="503">
        <f aca="true" t="shared" si="0" ref="H58:H74">F58*0.0254</f>
        <v>0.758825</v>
      </c>
      <c r="I58" s="18"/>
      <c r="J58" s="342">
        <v>0</v>
      </c>
      <c r="K58" s="239" t="s">
        <v>291</v>
      </c>
      <c r="M58" s="239">
        <f aca="true" t="shared" si="1" ref="M58:M63">J58*2.54</f>
        <v>0</v>
      </c>
      <c r="N58" s="239" t="s">
        <v>291</v>
      </c>
    </row>
    <row r="59" spans="4:14" ht="13.5" thickBot="1">
      <c r="D59" s="239" t="s">
        <v>112</v>
      </c>
      <c r="E59" s="239">
        <v>12</v>
      </c>
      <c r="F59" s="501">
        <v>41.75</v>
      </c>
      <c r="G59" s="502">
        <v>3.4791666666666665</v>
      </c>
      <c r="H59" s="503">
        <f t="shared" si="0"/>
        <v>1.06045</v>
      </c>
      <c r="I59" s="18"/>
      <c r="J59" s="502">
        <v>-3.9375</v>
      </c>
      <c r="K59" s="502">
        <v>3.9375</v>
      </c>
      <c r="M59" s="501">
        <f t="shared" si="1"/>
        <v>-10.00125</v>
      </c>
      <c r="N59" s="501">
        <f>K59*2.54</f>
        <v>10.00125</v>
      </c>
    </row>
    <row r="60" spans="4:14" ht="13.5" thickBot="1">
      <c r="D60" s="239" t="s">
        <v>113</v>
      </c>
      <c r="E60" s="239">
        <v>12</v>
      </c>
      <c r="F60" s="501">
        <v>53.75</v>
      </c>
      <c r="G60" s="502">
        <v>4.479166666666667</v>
      </c>
      <c r="H60" s="503">
        <f t="shared" si="0"/>
        <v>1.3652499999999999</v>
      </c>
      <c r="I60" s="18"/>
      <c r="J60" s="502">
        <v>-9.5</v>
      </c>
      <c r="K60" s="502">
        <v>9.5</v>
      </c>
      <c r="M60" s="501">
        <f t="shared" si="1"/>
        <v>-24.13</v>
      </c>
      <c r="N60" s="501">
        <f>K60*2.54</f>
        <v>24.13</v>
      </c>
    </row>
    <row r="61" spans="4:14" ht="13.5" thickBot="1">
      <c r="D61" s="239" t="s">
        <v>114</v>
      </c>
      <c r="E61" s="239">
        <v>12</v>
      </c>
      <c r="F61" s="501">
        <v>65.75</v>
      </c>
      <c r="G61" s="502">
        <v>5.479166666666667</v>
      </c>
      <c r="H61" s="503">
        <f t="shared" si="0"/>
        <v>1.67005</v>
      </c>
      <c r="I61" s="18"/>
      <c r="J61" s="502">
        <v>-12.4375</v>
      </c>
      <c r="K61" s="502">
        <v>12.4375</v>
      </c>
      <c r="M61" s="501">
        <f t="shared" si="1"/>
        <v>-31.59125</v>
      </c>
      <c r="N61" s="501">
        <f>K61*2.54</f>
        <v>31.59125</v>
      </c>
    </row>
    <row r="62" spans="4:14" ht="13.5" thickBot="1">
      <c r="D62" s="239" t="s">
        <v>115</v>
      </c>
      <c r="E62" s="239">
        <v>6</v>
      </c>
      <c r="F62" s="501">
        <v>74.75</v>
      </c>
      <c r="G62" s="502">
        <v>6.229166666666667</v>
      </c>
      <c r="H62" s="503">
        <f t="shared" si="0"/>
        <v>1.89865</v>
      </c>
      <c r="I62" s="18"/>
      <c r="J62" s="502">
        <v>-14.6875</v>
      </c>
      <c r="K62" s="502">
        <v>14.6875</v>
      </c>
      <c r="M62" s="501">
        <f t="shared" si="1"/>
        <v>-37.30625</v>
      </c>
      <c r="N62" s="501">
        <f>K62*2.54</f>
        <v>37.30625</v>
      </c>
    </row>
    <row r="63" spans="4:14" ht="13.5" thickBot="1">
      <c r="D63" s="239" t="s">
        <v>116</v>
      </c>
      <c r="E63" s="239">
        <v>6</v>
      </c>
      <c r="F63" s="501">
        <v>80.75</v>
      </c>
      <c r="G63" s="502">
        <v>6.729166666666667</v>
      </c>
      <c r="H63" s="503">
        <f t="shared" si="0"/>
        <v>2.05105</v>
      </c>
      <c r="I63" s="18"/>
      <c r="J63" s="502">
        <v>-16.6875</v>
      </c>
      <c r="K63" s="502">
        <v>16.6875</v>
      </c>
      <c r="M63" s="501">
        <f t="shared" si="1"/>
        <v>-42.386250000000004</v>
      </c>
      <c r="N63" s="501">
        <f>K63*2.54</f>
        <v>42.386250000000004</v>
      </c>
    </row>
    <row r="64" spans="4:14" ht="13.5" thickBot="1">
      <c r="D64" s="239" t="s">
        <v>117</v>
      </c>
      <c r="E64" s="239">
        <v>6</v>
      </c>
      <c r="F64" s="501">
        <v>86.75</v>
      </c>
      <c r="G64" s="502">
        <v>7.229166666666667</v>
      </c>
      <c r="H64" s="503">
        <f t="shared" si="0"/>
        <v>2.20345</v>
      </c>
      <c r="I64" s="18"/>
      <c r="J64" s="239"/>
      <c r="K64" s="239"/>
      <c r="M64" s="239"/>
      <c r="N64" s="239"/>
    </row>
    <row r="65" spans="4:9" ht="13.5" thickBot="1">
      <c r="D65" s="239" t="s">
        <v>118</v>
      </c>
      <c r="E65" s="239">
        <v>6.25</v>
      </c>
      <c r="F65" s="501">
        <v>92.875</v>
      </c>
      <c r="G65" s="502">
        <v>7.739583333333333</v>
      </c>
      <c r="H65" s="503">
        <f t="shared" si="0"/>
        <v>2.359025</v>
      </c>
      <c r="I65" s="18"/>
    </row>
    <row r="66" spans="4:9" ht="13.5" thickBot="1">
      <c r="D66" s="239" t="s">
        <v>119</v>
      </c>
      <c r="E66" s="239">
        <v>6.21875</v>
      </c>
      <c r="F66" s="501">
        <v>99.109375</v>
      </c>
      <c r="G66" s="502">
        <v>8.259114583333334</v>
      </c>
      <c r="H66" s="503">
        <f t="shared" si="0"/>
        <v>2.517378125</v>
      </c>
      <c r="I66" s="18"/>
    </row>
    <row r="67" spans="4:9" ht="13.5" thickBot="1">
      <c r="D67" s="239" t="s">
        <v>120</v>
      </c>
      <c r="E67" s="239">
        <v>6</v>
      </c>
      <c r="F67" s="501">
        <v>105.21875</v>
      </c>
      <c r="G67" s="502">
        <v>8.768229166666666</v>
      </c>
      <c r="H67" s="503">
        <f t="shared" si="0"/>
        <v>2.67255625</v>
      </c>
      <c r="I67" s="18"/>
    </row>
    <row r="68" spans="4:9" ht="13.5" thickBot="1">
      <c r="D68" s="239" t="s">
        <v>121</v>
      </c>
      <c r="E68" s="239">
        <v>15.75</v>
      </c>
      <c r="F68" s="501">
        <v>116.09375</v>
      </c>
      <c r="G68" s="502">
        <v>9.674479166666666</v>
      </c>
      <c r="H68" s="503">
        <f t="shared" si="0"/>
        <v>2.9487812499999997</v>
      </c>
      <c r="I68" s="18"/>
    </row>
    <row r="69" spans="4:9" ht="13.5" thickBot="1">
      <c r="D69" s="239" t="s">
        <v>122</v>
      </c>
      <c r="E69" s="239">
        <v>8.5</v>
      </c>
      <c r="F69" s="501">
        <v>128.21875</v>
      </c>
      <c r="G69" s="502">
        <v>10.684895833333334</v>
      </c>
      <c r="H69" s="503">
        <f t="shared" si="0"/>
        <v>3.25675625</v>
      </c>
      <c r="I69" s="18"/>
    </row>
    <row r="70" spans="4:9" ht="13.5" thickBot="1">
      <c r="D70" s="239" t="s">
        <v>123</v>
      </c>
      <c r="E70" s="239">
        <v>11.25</v>
      </c>
      <c r="F70" s="501">
        <v>138.09375</v>
      </c>
      <c r="G70" s="502">
        <v>11.5078125</v>
      </c>
      <c r="H70" s="503">
        <f t="shared" si="0"/>
        <v>3.50758125</v>
      </c>
      <c r="I70" s="18"/>
    </row>
    <row r="71" spans="4:9" ht="13.5" thickBot="1">
      <c r="D71" s="239" t="s">
        <v>124</v>
      </c>
      <c r="E71" s="239">
        <v>25.5</v>
      </c>
      <c r="F71" s="501">
        <v>156.46875</v>
      </c>
      <c r="G71" s="502">
        <v>13.0390625</v>
      </c>
      <c r="H71" s="503">
        <f t="shared" si="0"/>
        <v>3.9743062499999997</v>
      </c>
      <c r="I71" s="18"/>
    </row>
    <row r="72" spans="4:9" ht="13.5" thickBot="1">
      <c r="D72" s="239" t="s">
        <v>125</v>
      </c>
      <c r="E72" s="239">
        <v>16</v>
      </c>
      <c r="F72" s="501">
        <v>177.21875</v>
      </c>
      <c r="G72" s="502">
        <v>14.768229166666666</v>
      </c>
      <c r="H72" s="503">
        <f t="shared" si="0"/>
        <v>4.50135625</v>
      </c>
      <c r="I72" s="18"/>
    </row>
    <row r="73" spans="4:9" ht="13.5" thickBot="1">
      <c r="D73" s="239" t="s">
        <v>126</v>
      </c>
      <c r="E73" s="239">
        <v>20</v>
      </c>
      <c r="F73" s="501">
        <v>195.21875</v>
      </c>
      <c r="G73" s="502">
        <v>16.268229166666668</v>
      </c>
      <c r="H73" s="503">
        <f t="shared" si="0"/>
        <v>4.95855625</v>
      </c>
      <c r="I73" s="18"/>
    </row>
    <row r="74" spans="4:9" ht="13.5" thickBot="1">
      <c r="D74" s="239" t="s">
        <v>127</v>
      </c>
      <c r="E74" s="239">
        <v>24</v>
      </c>
      <c r="F74" s="501">
        <v>217.21875</v>
      </c>
      <c r="G74" s="502">
        <v>18.1015625</v>
      </c>
      <c r="H74" s="503">
        <f t="shared" si="0"/>
        <v>5.51735625</v>
      </c>
      <c r="I74" s="18"/>
    </row>
    <row r="75" ht="12.75">
      <c r="I75" s="18"/>
    </row>
  </sheetData>
  <sheetProtection/>
  <mergeCells count="26">
    <mergeCell ref="D48:H48"/>
    <mergeCell ref="D50:H50"/>
    <mergeCell ref="J50:N50"/>
    <mergeCell ref="J52:N52"/>
    <mergeCell ref="G23:G26"/>
    <mergeCell ref="P23:P26"/>
    <mergeCell ref="Q23:Q26"/>
    <mergeCell ref="H23:H26"/>
    <mergeCell ref="M23:M26"/>
    <mergeCell ref="N23:N26"/>
    <mergeCell ref="I23:I26"/>
    <mergeCell ref="L23:L26"/>
    <mergeCell ref="A1:B1"/>
    <mergeCell ref="D1:Q1"/>
    <mergeCell ref="D6:G6"/>
    <mergeCell ref="D15:G15"/>
    <mergeCell ref="C32:C34"/>
    <mergeCell ref="M22:Q22"/>
    <mergeCell ref="D23:D27"/>
    <mergeCell ref="C22:K22"/>
    <mergeCell ref="C28:C30"/>
    <mergeCell ref="C23:C27"/>
    <mergeCell ref="K23:K26"/>
    <mergeCell ref="J23:J26"/>
    <mergeCell ref="O23:O26"/>
    <mergeCell ref="F23:F26"/>
  </mergeCells>
  <printOptions/>
  <pageMargins left="0.7" right="0.7" top="0.75" bottom="0.75" header="0.3" footer="0.3"/>
  <pageSetup fitToHeight="1" fitToWidth="1" horizontalDpi="600" verticalDpi="600" orientation="landscape" paperSize="17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9"/>
  <sheetViews>
    <sheetView workbookViewId="0" topLeftCell="A10">
      <selection activeCell="P47" sqref="P47"/>
    </sheetView>
  </sheetViews>
  <sheetFormatPr defaultColWidth="9.140625" defaultRowHeight="12.75"/>
  <sheetData>
    <row r="1" spans="1:17" s="7" customFormat="1" ht="33.75">
      <c r="A1" s="356" t="s">
        <v>252</v>
      </c>
      <c r="B1" s="540" t="s">
        <v>252</v>
      </c>
      <c r="C1" s="541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3" ht="15.75">
      <c r="M3" s="292" t="s">
        <v>242</v>
      </c>
    </row>
    <row r="10" spans="2:12" ht="12.75"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</row>
    <row r="11" spans="2:12" ht="12.75"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</row>
    <row r="12" spans="2:12" ht="12.75"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</row>
    <row r="13" spans="2:12" ht="12.75"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</row>
    <row r="14" spans="2:12" ht="12.75"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</row>
    <row r="15" spans="2:12" ht="12.75"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</row>
    <row r="16" spans="2:12" ht="12.75"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</row>
    <row r="17" spans="2:12" ht="12.75"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</row>
    <row r="18" spans="2:12" ht="12.75"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</row>
    <row r="19" spans="2:12" ht="12.75"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</row>
    <row r="20" spans="2:12" ht="12.75"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</row>
    <row r="21" spans="2:12" ht="12.75"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</row>
    <row r="22" spans="2:12" ht="12.75"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</row>
    <row r="23" spans="2:12" ht="12.75"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</row>
    <row r="24" spans="2:12" ht="12.75"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</row>
    <row r="25" spans="2:12" ht="12.75"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</row>
    <row r="26" spans="2:12" ht="12.75"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</row>
    <row r="27" spans="2:12" ht="12.75"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</row>
    <row r="28" spans="2:12" ht="12.75">
      <c r="B28" s="414"/>
      <c r="C28" s="414"/>
      <c r="D28" s="415"/>
      <c r="E28" s="415"/>
      <c r="F28" s="415"/>
      <c r="G28" s="415"/>
      <c r="H28" s="415"/>
      <c r="I28" s="415"/>
      <c r="J28" s="415"/>
      <c r="K28" s="415"/>
      <c r="L28" s="414"/>
    </row>
    <row r="29" spans="2:12" ht="12.75"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</row>
    <row r="30" spans="2:12" ht="12.75"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</row>
    <row r="31" spans="2:12" ht="12.75"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</row>
    <row r="32" spans="2:12" ht="12.75"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</row>
    <row r="33" spans="2:12" ht="12.75"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</row>
    <row r="34" spans="2:12" ht="12.75"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</row>
    <row r="35" spans="2:23" ht="15.75"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W35" s="292"/>
    </row>
    <row r="36" spans="2:12" ht="12.75"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</row>
    <row r="37" spans="2:12" ht="12.75"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2:12" ht="12.75"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</row>
    <row r="39" spans="2:12" ht="12.75"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</row>
    <row r="40" spans="2:12" ht="12.75"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</row>
    <row r="41" spans="2:12" ht="12.75"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</row>
    <row r="42" spans="2:12" ht="12.75"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</row>
    <row r="43" spans="2:12" ht="12.75"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</row>
    <row r="44" spans="2:12" ht="12.75"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</row>
    <row r="45" spans="2:12" ht="12.75"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</row>
    <row r="46" spans="2:12" ht="12.75"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</row>
    <row r="47" spans="2:12" ht="12.75"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</row>
    <row r="48" spans="2:12" ht="12.75"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</row>
    <row r="49" spans="2:12" ht="12.75"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</row>
    <row r="50" spans="2:12" ht="12.75"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</row>
    <row r="51" spans="2:12" ht="12.75"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</row>
    <row r="52" spans="2:12" ht="12.75"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</row>
    <row r="53" spans="2:12" ht="12.75"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</row>
    <row r="54" spans="2:15" ht="20.25">
      <c r="B54" s="414"/>
      <c r="C54" s="414"/>
      <c r="D54" s="414"/>
      <c r="E54" s="416"/>
      <c r="F54" s="416"/>
      <c r="G54" s="416"/>
      <c r="H54" s="416"/>
      <c r="I54" s="416"/>
      <c r="J54" s="416"/>
      <c r="K54" s="416"/>
      <c r="L54" s="416"/>
      <c r="M54" s="357"/>
      <c r="N54" s="357"/>
      <c r="O54" s="357"/>
    </row>
    <row r="55" spans="5:15" ht="20.25"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</row>
    <row r="56" spans="1:15" ht="20.25">
      <c r="A56" s="357"/>
      <c r="E56" s="357"/>
      <c r="G56" s="357"/>
      <c r="H56" s="357"/>
      <c r="I56" s="357"/>
      <c r="J56" s="357"/>
      <c r="K56" s="357"/>
      <c r="L56" s="357"/>
      <c r="M56" s="357"/>
      <c r="N56" s="357"/>
      <c r="O56" s="357"/>
    </row>
    <row r="57" spans="5:28" ht="20.25"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</row>
    <row r="58" spans="5:28" ht="20.25"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</row>
    <row r="59" spans="18:28" ht="12.75">
      <c r="R59" s="340"/>
      <c r="S59" s="341"/>
      <c r="T59" s="341"/>
      <c r="U59" s="341"/>
      <c r="V59" s="341"/>
      <c r="W59" s="341"/>
      <c r="X59" s="341"/>
      <c r="Y59" s="341"/>
      <c r="Z59" s="341"/>
      <c r="AA59" s="340"/>
      <c r="AB59" s="340"/>
    </row>
    <row r="60" spans="18:28" ht="12.75">
      <c r="R60" s="340"/>
      <c r="S60" s="341"/>
      <c r="T60" s="341"/>
      <c r="U60" s="341"/>
      <c r="V60" s="341"/>
      <c r="W60" s="341"/>
      <c r="X60" s="341"/>
      <c r="Y60" s="341"/>
      <c r="Z60" s="341"/>
      <c r="AA60" s="340"/>
      <c r="AB60" s="340"/>
    </row>
    <row r="61" spans="18:28" ht="12.75">
      <c r="R61" s="340"/>
      <c r="S61" s="341"/>
      <c r="T61" s="341"/>
      <c r="U61" s="341"/>
      <c r="V61" s="341"/>
      <c r="W61" s="341"/>
      <c r="X61" s="341"/>
      <c r="Y61" s="341"/>
      <c r="Z61" s="341"/>
      <c r="AA61" s="340"/>
      <c r="AB61" s="340"/>
    </row>
    <row r="62" spans="18:28" ht="12.75">
      <c r="R62" s="340"/>
      <c r="S62" s="341"/>
      <c r="T62" s="341"/>
      <c r="U62" s="341"/>
      <c r="V62" s="341"/>
      <c r="W62" s="341"/>
      <c r="X62" s="341"/>
      <c r="Y62" s="341"/>
      <c r="Z62" s="341"/>
      <c r="AA62" s="340"/>
      <c r="AB62" s="340"/>
    </row>
    <row r="63" spans="18:28" ht="12.75">
      <c r="R63" s="340"/>
      <c r="S63" s="341"/>
      <c r="T63" s="341"/>
      <c r="U63" s="341"/>
      <c r="V63" s="341"/>
      <c r="W63" s="341"/>
      <c r="X63" s="341"/>
      <c r="Y63" s="341"/>
      <c r="Z63" s="341"/>
      <c r="AA63" s="340"/>
      <c r="AB63" s="340"/>
    </row>
    <row r="64" spans="18:28" ht="12.75">
      <c r="R64" s="340"/>
      <c r="S64" s="341"/>
      <c r="T64" s="341"/>
      <c r="U64" s="341"/>
      <c r="V64" s="341"/>
      <c r="W64" s="341"/>
      <c r="X64" s="341"/>
      <c r="Y64" s="341"/>
      <c r="Z64" s="341"/>
      <c r="AA64" s="340"/>
      <c r="AB64" s="340"/>
    </row>
    <row r="65" spans="18:28" ht="12.75">
      <c r="R65" s="340"/>
      <c r="S65" s="341"/>
      <c r="T65" s="341"/>
      <c r="U65" s="341"/>
      <c r="V65" s="341"/>
      <c r="W65" s="341"/>
      <c r="X65" s="341"/>
      <c r="Y65" s="341"/>
      <c r="Z65" s="341"/>
      <c r="AA65" s="340"/>
      <c r="AB65" s="340"/>
    </row>
    <row r="66" spans="18:28" ht="12.75"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</row>
    <row r="67" spans="18:28" ht="12.75"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</row>
    <row r="68" spans="18:28" ht="12.75"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</row>
    <row r="69" spans="18:28" ht="12.75"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</row>
  </sheetData>
  <mergeCells count="2">
    <mergeCell ref="D1:Q1"/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3"/>
  <sheetViews>
    <sheetView zoomScalePageLayoutView="0" workbookViewId="0" topLeftCell="A22">
      <selection activeCell="E46" sqref="E46"/>
    </sheetView>
  </sheetViews>
  <sheetFormatPr defaultColWidth="9.140625" defaultRowHeight="12.75"/>
  <cols>
    <col min="1" max="1" width="9.140625" style="17" customWidth="1"/>
    <col min="2" max="2" width="24.421875" style="17" bestFit="1" customWidth="1"/>
    <col min="3" max="4" width="9.140625" style="17" customWidth="1"/>
    <col min="5" max="5" width="22.28125" style="17" customWidth="1"/>
    <col min="6" max="6" width="24.421875" style="17" customWidth="1"/>
    <col min="7" max="9" width="9.140625" style="17" customWidth="1"/>
    <col min="10" max="10" width="23.140625" style="17" customWidth="1"/>
    <col min="11" max="11" width="19.140625" style="17" customWidth="1"/>
    <col min="12" max="12" width="7.00390625" style="17" customWidth="1"/>
    <col min="13" max="13" width="16.140625" style="17" customWidth="1"/>
    <col min="14" max="14" width="24.57421875" style="17" customWidth="1"/>
    <col min="15" max="15" width="9.140625" style="17" customWidth="1"/>
    <col min="16" max="17" width="19.28125" style="17" customWidth="1"/>
    <col min="18" max="18" width="15.28125" style="17" customWidth="1"/>
    <col min="19" max="20" width="16.57421875" style="17" customWidth="1"/>
    <col min="21" max="21" width="22.140625" style="17" customWidth="1"/>
    <col min="22" max="22" width="16.57421875" style="17" customWidth="1"/>
    <col min="23" max="24" width="18.8515625" style="17" customWidth="1"/>
    <col min="25" max="27" width="11.421875" style="17" customWidth="1"/>
    <col min="28" max="28" width="20.140625" style="17" customWidth="1"/>
    <col min="29" max="16384" width="9.140625" style="17" customWidth="1"/>
  </cols>
  <sheetData>
    <row r="1" spans="1:18" s="7" customFormat="1" ht="33.75">
      <c r="A1" s="540" t="s">
        <v>252</v>
      </c>
      <c r="B1" s="541"/>
      <c r="C1" s="2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</row>
    <row r="4" spans="3:28" ht="21">
      <c r="C4" s="523" t="s">
        <v>253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6:28" ht="16.5" thickBot="1">
      <c r="P5" s="533"/>
      <c r="Q5" s="533"/>
      <c r="R5" s="533"/>
      <c r="S5" s="18"/>
      <c r="T5" s="18"/>
      <c r="U5" s="18"/>
      <c r="V5" s="18"/>
      <c r="W5" s="533"/>
      <c r="X5" s="533"/>
      <c r="Y5" s="533"/>
      <c r="Z5" s="413"/>
      <c r="AA5" s="413"/>
      <c r="AB5" s="18"/>
    </row>
    <row r="6" spans="1:29" ht="18.75">
      <c r="A6" s="87"/>
      <c r="B6" s="580"/>
      <c r="C6" s="580"/>
      <c r="D6" s="580"/>
      <c r="E6" s="580"/>
      <c r="F6" s="580"/>
      <c r="G6" s="75"/>
      <c r="J6" s="526" t="s">
        <v>279</v>
      </c>
      <c r="K6" s="527"/>
      <c r="L6" s="528"/>
      <c r="M6" s="528"/>
      <c r="N6" s="529"/>
      <c r="O6" s="75"/>
      <c r="P6" s="526" t="s">
        <v>280</v>
      </c>
      <c r="Q6" s="527"/>
      <c r="R6" s="527"/>
      <c r="S6" s="528"/>
      <c r="T6" s="528"/>
      <c r="U6" s="528"/>
      <c r="V6" s="528"/>
      <c r="W6" s="528"/>
      <c r="X6" s="528"/>
      <c r="Y6" s="567"/>
      <c r="Z6" s="567"/>
      <c r="AA6" s="567"/>
      <c r="AB6" s="568"/>
      <c r="AC6" s="75"/>
    </row>
    <row r="7" spans="2:28" ht="19.5" thickBot="1">
      <c r="B7" s="173" t="s">
        <v>75</v>
      </c>
      <c r="J7" s="530"/>
      <c r="K7" s="531"/>
      <c r="L7" s="531"/>
      <c r="M7" s="531"/>
      <c r="N7" s="532"/>
      <c r="P7" s="575"/>
      <c r="Q7" s="576"/>
      <c r="R7" s="576"/>
      <c r="S7" s="576"/>
      <c r="T7" s="576"/>
      <c r="U7" s="576"/>
      <c r="V7" s="577"/>
      <c r="W7" s="576"/>
      <c r="X7" s="576"/>
      <c r="Y7" s="578"/>
      <c r="Z7" s="578"/>
      <c r="AA7" s="578"/>
      <c r="AB7" s="579"/>
    </row>
    <row r="8" spans="5:28" ht="27" thickBot="1">
      <c r="E8" s="161" t="s">
        <v>80</v>
      </c>
      <c r="F8" s="161" t="s">
        <v>81</v>
      </c>
      <c r="J8" s="581" t="s">
        <v>83</v>
      </c>
      <c r="K8" s="581"/>
      <c r="L8" s="169"/>
      <c r="M8" s="581" t="s">
        <v>84</v>
      </c>
      <c r="N8" s="581"/>
      <c r="P8" s="520" t="s">
        <v>83</v>
      </c>
      <c r="Q8" s="533"/>
      <c r="R8" s="533"/>
      <c r="S8" s="432"/>
      <c r="T8" s="167"/>
      <c r="U8" s="167"/>
      <c r="V8" s="413"/>
      <c r="W8" s="433" t="s">
        <v>84</v>
      </c>
      <c r="X8" s="433"/>
      <c r="Y8" s="567"/>
      <c r="Z8" s="567"/>
      <c r="AA8" s="567"/>
      <c r="AB8" s="568"/>
    </row>
    <row r="9" spans="5:28" ht="15" customHeight="1" thickBot="1">
      <c r="E9" s="162" t="s">
        <v>78</v>
      </c>
      <c r="F9" s="162" t="s">
        <v>79</v>
      </c>
      <c r="J9" s="165"/>
      <c r="K9" s="166"/>
      <c r="L9" s="164"/>
      <c r="M9" s="524"/>
      <c r="N9" s="525"/>
      <c r="P9" s="569" t="s">
        <v>344</v>
      </c>
      <c r="Q9" s="570"/>
      <c r="R9" s="571"/>
      <c r="S9" s="572"/>
      <c r="T9" s="170"/>
      <c r="U9" s="170"/>
      <c r="V9" s="79"/>
      <c r="W9" s="570" t="s">
        <v>343</v>
      </c>
      <c r="X9" s="570"/>
      <c r="Y9" s="571"/>
      <c r="Z9" s="571"/>
      <c r="AA9" s="571"/>
      <c r="AB9" s="572"/>
    </row>
    <row r="10" spans="2:28" ht="24.75" customHeight="1" thickBot="1">
      <c r="B10" s="304" t="s">
        <v>145</v>
      </c>
      <c r="C10" s="308" t="s">
        <v>230</v>
      </c>
      <c r="D10" s="74"/>
      <c r="E10" s="358">
        <v>3</v>
      </c>
      <c r="F10" s="358">
        <v>12</v>
      </c>
      <c r="J10" s="474" t="s">
        <v>85</v>
      </c>
      <c r="K10" s="475" t="s">
        <v>12</v>
      </c>
      <c r="L10" s="338"/>
      <c r="M10" s="474" t="s">
        <v>85</v>
      </c>
      <c r="N10" s="475" t="s">
        <v>12</v>
      </c>
      <c r="P10" s="478" t="s">
        <v>86</v>
      </c>
      <c r="Q10" s="437" t="s">
        <v>86</v>
      </c>
      <c r="R10" s="494" t="s">
        <v>59</v>
      </c>
      <c r="S10" s="495" t="s">
        <v>59</v>
      </c>
      <c r="T10" s="496" t="s">
        <v>272</v>
      </c>
      <c r="U10" s="446" t="s">
        <v>275</v>
      </c>
      <c r="V10" s="456"/>
      <c r="W10" s="457" t="s">
        <v>86</v>
      </c>
      <c r="X10" s="437" t="s">
        <v>86</v>
      </c>
      <c r="Y10" s="439" t="s">
        <v>59</v>
      </c>
      <c r="Z10" s="439" t="s">
        <v>59</v>
      </c>
      <c r="AA10" s="444" t="s">
        <v>272</v>
      </c>
      <c r="AB10" s="446" t="s">
        <v>275</v>
      </c>
    </row>
    <row r="11" spans="2:28" ht="24.75" customHeight="1" thickBot="1">
      <c r="B11" s="305"/>
      <c r="C11" s="306"/>
      <c r="D11" s="307"/>
      <c r="E11" s="359"/>
      <c r="F11" s="359"/>
      <c r="J11" s="476" t="s">
        <v>11</v>
      </c>
      <c r="K11" s="477" t="s">
        <v>13</v>
      </c>
      <c r="L11" s="339"/>
      <c r="M11" s="476" t="s">
        <v>11</v>
      </c>
      <c r="N11" s="477" t="s">
        <v>13</v>
      </c>
      <c r="P11" s="479" t="s">
        <v>14</v>
      </c>
      <c r="Q11" s="438" t="s">
        <v>270</v>
      </c>
      <c r="R11" s="497" t="s">
        <v>82</v>
      </c>
      <c r="S11" s="497" t="s">
        <v>271</v>
      </c>
      <c r="T11" s="497" t="s">
        <v>273</v>
      </c>
      <c r="U11" s="447" t="s">
        <v>274</v>
      </c>
      <c r="V11" s="18"/>
      <c r="W11" s="440" t="s">
        <v>14</v>
      </c>
      <c r="X11" s="438" t="s">
        <v>270</v>
      </c>
      <c r="Y11" s="441" t="s">
        <v>82</v>
      </c>
      <c r="Z11" s="441" t="s">
        <v>271</v>
      </c>
      <c r="AA11" s="445" t="s">
        <v>273</v>
      </c>
      <c r="AB11" s="447" t="s">
        <v>274</v>
      </c>
    </row>
    <row r="12" spans="2:29" ht="15.75">
      <c r="B12" s="573" t="s">
        <v>3</v>
      </c>
      <c r="C12" s="66" t="s">
        <v>4</v>
      </c>
      <c r="D12" s="21"/>
      <c r="E12" s="360"/>
      <c r="F12" s="360"/>
      <c r="H12" s="19"/>
      <c r="I12" s="19"/>
      <c r="J12" s="483">
        <v>5</v>
      </c>
      <c r="K12" s="484">
        <v>0</v>
      </c>
      <c r="L12" s="168"/>
      <c r="M12" s="489">
        <v>1</v>
      </c>
      <c r="N12" s="490">
        <v>0</v>
      </c>
      <c r="P12" s="436">
        <v>0.047045000000000003</v>
      </c>
      <c r="Q12" s="442">
        <f>P12*12*0.0254</f>
        <v>0.014339316000000001</v>
      </c>
      <c r="R12" s="449">
        <v>47.87</v>
      </c>
      <c r="S12" s="450">
        <f>R12/144</f>
        <v>0.33243055555555556</v>
      </c>
      <c r="T12" s="434">
        <f>S12*(6/12)</f>
        <v>0.16621527777777778</v>
      </c>
      <c r="U12" s="451">
        <f>T12*6894.75728</f>
        <v>1146.0139965055555</v>
      </c>
      <c r="V12" s="434"/>
      <c r="W12" s="453">
        <v>0.047117</v>
      </c>
      <c r="X12" s="463">
        <f>W12*12*0.0254</f>
        <v>0.0143612616</v>
      </c>
      <c r="Y12" s="465">
        <v>44.73</v>
      </c>
      <c r="Z12" s="466">
        <f>Y12/144</f>
        <v>0.310625</v>
      </c>
      <c r="AA12" s="467">
        <f>Z12*(6/12)</f>
        <v>0.1553125</v>
      </c>
      <c r="AB12" s="464">
        <f>AA12*6894.75728</f>
        <v>1070.8419900499998</v>
      </c>
      <c r="AC12" s="65"/>
    </row>
    <row r="13" spans="2:29" ht="16.5" thickBot="1">
      <c r="B13" s="574"/>
      <c r="C13" s="64" t="s">
        <v>5</v>
      </c>
      <c r="D13" s="22"/>
      <c r="E13" s="361"/>
      <c r="F13" s="361"/>
      <c r="H13" s="19"/>
      <c r="I13" s="19"/>
      <c r="J13" s="485">
        <v>10</v>
      </c>
      <c r="K13" s="486">
        <v>0.109</v>
      </c>
      <c r="L13" s="163"/>
      <c r="M13" s="491">
        <v>2</v>
      </c>
      <c r="N13" s="492">
        <v>0</v>
      </c>
      <c r="P13" s="436">
        <v>0.045901000000000004</v>
      </c>
      <c r="Q13" s="442">
        <f aca="true" t="shared" si="0" ref="Q13:Q61">P13*12*0.0254</f>
        <v>0.013990624800000002</v>
      </c>
      <c r="R13" s="449">
        <v>47.75</v>
      </c>
      <c r="S13" s="450">
        <f aca="true" t="shared" si="1" ref="S13:S61">R13/144</f>
        <v>0.3315972222222222</v>
      </c>
      <c r="T13" s="434">
        <f aca="true" t="shared" si="2" ref="T13:T61">S13*(6/12)</f>
        <v>0.1657986111111111</v>
      </c>
      <c r="U13" s="451">
        <f aca="true" t="shared" si="3" ref="U13:U61">T13*6894.75728</f>
        <v>1143.1411809722222</v>
      </c>
      <c r="V13" s="434"/>
      <c r="W13" s="453">
        <v>0.045937</v>
      </c>
      <c r="X13" s="442">
        <f aca="true" t="shared" si="4" ref="X13:X58">W13*12*0.0254</f>
        <v>0.014001597599999999</v>
      </c>
      <c r="Y13" s="468">
        <v>46.42</v>
      </c>
      <c r="Z13" s="450">
        <f aca="true" t="shared" si="5" ref="Z13:Z58">Y13/144</f>
        <v>0.3223611111111111</v>
      </c>
      <c r="AA13" s="469">
        <f aca="true" t="shared" si="6" ref="AA13:AA58">Z13*(6/12)</f>
        <v>0.16118055555555555</v>
      </c>
      <c r="AB13" s="451">
        <f aca="true" t="shared" si="7" ref="AB13:AB58">AA13*6894.75728</f>
        <v>1111.300808811111</v>
      </c>
      <c r="AC13" s="65"/>
    </row>
    <row r="14" spans="5:29" ht="16.5" thickBot="1">
      <c r="E14" s="362"/>
      <c r="F14" s="362"/>
      <c r="H14" s="19"/>
      <c r="I14" s="19"/>
      <c r="J14" s="485">
        <v>15</v>
      </c>
      <c r="K14" s="486">
        <v>0.16</v>
      </c>
      <c r="L14" s="163"/>
      <c r="M14" s="491">
        <v>3</v>
      </c>
      <c r="N14" s="492">
        <v>0</v>
      </c>
      <c r="P14" s="436">
        <v>0.045041000000000005</v>
      </c>
      <c r="Q14" s="442">
        <f t="shared" si="0"/>
        <v>0.013728496800000002</v>
      </c>
      <c r="R14" s="449">
        <v>47.62</v>
      </c>
      <c r="S14" s="450">
        <f t="shared" si="1"/>
        <v>0.3306944444444444</v>
      </c>
      <c r="T14" s="434">
        <f t="shared" si="2"/>
        <v>0.1653472222222222</v>
      </c>
      <c r="U14" s="451">
        <f t="shared" si="3"/>
        <v>1140.0289641444442</v>
      </c>
      <c r="V14" s="434"/>
      <c r="W14" s="453">
        <v>0.045056</v>
      </c>
      <c r="X14" s="442">
        <f t="shared" si="4"/>
        <v>0.013733068800000001</v>
      </c>
      <c r="Y14" s="468">
        <v>46.4</v>
      </c>
      <c r="Z14" s="450">
        <f t="shared" si="5"/>
        <v>0.3222222222222222</v>
      </c>
      <c r="AA14" s="469">
        <f t="shared" si="6"/>
        <v>0.1611111111111111</v>
      </c>
      <c r="AB14" s="451">
        <f t="shared" si="7"/>
        <v>1110.8220062222222</v>
      </c>
      <c r="AC14" s="65"/>
    </row>
    <row r="15" spans="2:29" ht="15.75">
      <c r="B15" s="573" t="s">
        <v>87</v>
      </c>
      <c r="C15" s="66" t="s">
        <v>4</v>
      </c>
      <c r="D15" s="21"/>
      <c r="E15" s="360"/>
      <c r="F15" s="360"/>
      <c r="H15" s="19"/>
      <c r="I15" s="19"/>
      <c r="J15" s="485">
        <v>20</v>
      </c>
      <c r="K15" s="486">
        <v>0.175</v>
      </c>
      <c r="L15" s="163"/>
      <c r="M15" s="491">
        <v>4</v>
      </c>
      <c r="N15" s="492">
        <v>0</v>
      </c>
      <c r="P15" s="436">
        <v>0.043927</v>
      </c>
      <c r="Q15" s="442">
        <f t="shared" si="0"/>
        <v>0.0133889496</v>
      </c>
      <c r="R15" s="449">
        <v>47.62</v>
      </c>
      <c r="S15" s="450">
        <f t="shared" si="1"/>
        <v>0.3306944444444444</v>
      </c>
      <c r="T15" s="434">
        <f t="shared" si="2"/>
        <v>0.1653472222222222</v>
      </c>
      <c r="U15" s="451">
        <f t="shared" si="3"/>
        <v>1140.0289641444442</v>
      </c>
      <c r="V15" s="434"/>
      <c r="W15" s="453">
        <v>0.044057</v>
      </c>
      <c r="X15" s="442">
        <f t="shared" si="4"/>
        <v>0.013428573599999999</v>
      </c>
      <c r="Y15" s="468">
        <v>45.87</v>
      </c>
      <c r="Z15" s="450">
        <f t="shared" si="5"/>
        <v>0.31854166666666667</v>
      </c>
      <c r="AA15" s="469">
        <f t="shared" si="6"/>
        <v>0.15927083333333333</v>
      </c>
      <c r="AB15" s="451">
        <f t="shared" si="7"/>
        <v>1098.1337376166666</v>
      </c>
      <c r="AC15" s="65"/>
    </row>
    <row r="16" spans="2:29" ht="16.5" thickBot="1">
      <c r="B16" s="574"/>
      <c r="C16" s="64" t="s">
        <v>5</v>
      </c>
      <c r="D16" s="22"/>
      <c r="E16" s="361"/>
      <c r="F16" s="361"/>
      <c r="H16" s="19"/>
      <c r="I16" s="19"/>
      <c r="J16" s="485">
        <v>25</v>
      </c>
      <c r="K16" s="486">
        <v>0.208</v>
      </c>
      <c r="L16" s="163"/>
      <c r="M16" s="491">
        <v>5</v>
      </c>
      <c r="N16" s="492">
        <v>0</v>
      </c>
      <c r="P16" s="436">
        <v>0.04297</v>
      </c>
      <c r="Q16" s="442">
        <f t="shared" si="0"/>
        <v>0.013097256</v>
      </c>
      <c r="R16" s="449">
        <v>47.64</v>
      </c>
      <c r="S16" s="450">
        <f t="shared" si="1"/>
        <v>0.3308333333333333</v>
      </c>
      <c r="T16" s="434">
        <f t="shared" si="2"/>
        <v>0.16541666666666666</v>
      </c>
      <c r="U16" s="451">
        <f t="shared" si="3"/>
        <v>1140.5077667333333</v>
      </c>
      <c r="V16" s="434"/>
      <c r="W16" s="453">
        <v>0.042982</v>
      </c>
      <c r="X16" s="442">
        <f t="shared" si="4"/>
        <v>0.0131009136</v>
      </c>
      <c r="Y16" s="468">
        <v>45.1</v>
      </c>
      <c r="Z16" s="450">
        <f t="shared" si="5"/>
        <v>0.31319444444444444</v>
      </c>
      <c r="AA16" s="469">
        <f t="shared" si="6"/>
        <v>0.15659722222222222</v>
      </c>
      <c r="AB16" s="451">
        <f t="shared" si="7"/>
        <v>1079.6998379444444</v>
      </c>
      <c r="AC16" s="65"/>
    </row>
    <row r="17" spans="5:29" ht="16.5" thickBot="1">
      <c r="E17" s="362"/>
      <c r="F17" s="362"/>
      <c r="H17" s="19"/>
      <c r="I17" s="19"/>
      <c r="J17" s="485">
        <v>30</v>
      </c>
      <c r="K17" s="486">
        <v>0.304</v>
      </c>
      <c r="L17" s="163"/>
      <c r="M17" s="491">
        <v>10</v>
      </c>
      <c r="N17" s="492">
        <v>0.11436</v>
      </c>
      <c r="P17" s="436">
        <v>0.042071000000000004</v>
      </c>
      <c r="Q17" s="442">
        <f t="shared" si="0"/>
        <v>0.012823240800000002</v>
      </c>
      <c r="R17" s="449">
        <v>47.49</v>
      </c>
      <c r="S17" s="450">
        <f t="shared" si="1"/>
        <v>0.3297916666666667</v>
      </c>
      <c r="T17" s="434">
        <f t="shared" si="2"/>
        <v>0.16489583333333335</v>
      </c>
      <c r="U17" s="451">
        <f t="shared" si="3"/>
        <v>1136.9167473166667</v>
      </c>
      <c r="V17" s="434"/>
      <c r="W17" s="453">
        <v>0.041973</v>
      </c>
      <c r="X17" s="442">
        <f t="shared" si="4"/>
        <v>0.0127933704</v>
      </c>
      <c r="Y17" s="468">
        <v>44.94</v>
      </c>
      <c r="Z17" s="450">
        <f t="shared" si="5"/>
        <v>0.3120833333333333</v>
      </c>
      <c r="AA17" s="469">
        <f t="shared" si="6"/>
        <v>0.15604166666666666</v>
      </c>
      <c r="AB17" s="451">
        <f t="shared" si="7"/>
        <v>1075.8694172333333</v>
      </c>
      <c r="AC17" s="65"/>
    </row>
    <row r="18" spans="2:29" ht="15.75">
      <c r="B18" s="573" t="s">
        <v>226</v>
      </c>
      <c r="C18" s="66" t="s">
        <v>228</v>
      </c>
      <c r="D18" s="21"/>
      <c r="E18" s="376"/>
      <c r="F18" s="360"/>
      <c r="H18" s="19"/>
      <c r="I18" s="19"/>
      <c r="J18" s="485">
        <v>35</v>
      </c>
      <c r="K18" s="486">
        <v>0.614</v>
      </c>
      <c r="L18" s="163"/>
      <c r="M18" s="491">
        <v>15</v>
      </c>
      <c r="N18" s="492">
        <v>0.49985</v>
      </c>
      <c r="P18" s="436">
        <v>0.040948</v>
      </c>
      <c r="Q18" s="442">
        <f t="shared" si="0"/>
        <v>0.0124809504</v>
      </c>
      <c r="R18" s="449">
        <v>47.52</v>
      </c>
      <c r="S18" s="450">
        <f t="shared" si="1"/>
        <v>0.33</v>
      </c>
      <c r="T18" s="434">
        <f t="shared" si="2"/>
        <v>0.165</v>
      </c>
      <c r="U18" s="451">
        <f t="shared" si="3"/>
        <v>1137.6349512</v>
      </c>
      <c r="V18" s="434"/>
      <c r="W18" s="453">
        <v>0.040681</v>
      </c>
      <c r="X18" s="442">
        <f t="shared" si="4"/>
        <v>0.0123995688</v>
      </c>
      <c r="Y18" s="468">
        <v>45.23</v>
      </c>
      <c r="Z18" s="450">
        <f t="shared" si="5"/>
        <v>0.3140972222222222</v>
      </c>
      <c r="AA18" s="469">
        <f t="shared" si="6"/>
        <v>0.1570486111111111</v>
      </c>
      <c r="AB18" s="451">
        <f t="shared" si="7"/>
        <v>1082.8120547722222</v>
      </c>
      <c r="AC18" s="65"/>
    </row>
    <row r="19" spans="2:29" ht="16.5" thickBot="1">
      <c r="B19" s="574"/>
      <c r="C19" s="64" t="s">
        <v>229</v>
      </c>
      <c r="D19" s="22"/>
      <c r="E19" s="377"/>
      <c r="F19" s="361"/>
      <c r="H19" s="19"/>
      <c r="I19" s="19"/>
      <c r="J19" s="485">
        <v>40</v>
      </c>
      <c r="K19" s="486">
        <v>1.5</v>
      </c>
      <c r="L19" s="163"/>
      <c r="M19" s="491">
        <v>25</v>
      </c>
      <c r="N19" s="492">
        <v>2.69591</v>
      </c>
      <c r="P19" s="436">
        <v>0.039832</v>
      </c>
      <c r="Q19" s="442">
        <f t="shared" si="0"/>
        <v>0.012140793599999998</v>
      </c>
      <c r="R19" s="449">
        <v>47.3</v>
      </c>
      <c r="S19" s="450">
        <f t="shared" si="1"/>
        <v>0.3284722222222222</v>
      </c>
      <c r="T19" s="434">
        <f t="shared" si="2"/>
        <v>0.1642361111111111</v>
      </c>
      <c r="U19" s="451">
        <f t="shared" si="3"/>
        <v>1132.368122722222</v>
      </c>
      <c r="V19" s="434"/>
      <c r="W19" s="453">
        <v>0.039915</v>
      </c>
      <c r="X19" s="442">
        <f t="shared" si="4"/>
        <v>0.012166091999999998</v>
      </c>
      <c r="Y19" s="468">
        <v>45.4</v>
      </c>
      <c r="Z19" s="450">
        <f t="shared" si="5"/>
        <v>0.31527777777777777</v>
      </c>
      <c r="AA19" s="469">
        <f t="shared" si="6"/>
        <v>0.15763888888888888</v>
      </c>
      <c r="AB19" s="451">
        <f t="shared" si="7"/>
        <v>1086.8818767777777</v>
      </c>
      <c r="AC19" s="65"/>
    </row>
    <row r="20" spans="5:29" ht="16.5" thickBot="1">
      <c r="E20" s="362"/>
      <c r="F20" s="362"/>
      <c r="H20" s="19"/>
      <c r="I20" s="19"/>
      <c r="J20" s="485">
        <v>45</v>
      </c>
      <c r="K20" s="486">
        <v>3.44</v>
      </c>
      <c r="L20" s="163"/>
      <c r="M20" s="491">
        <v>30</v>
      </c>
      <c r="N20" s="492">
        <v>4.65958</v>
      </c>
      <c r="P20" s="436">
        <v>0.038871</v>
      </c>
      <c r="Q20" s="442">
        <f t="shared" si="0"/>
        <v>0.0118478808</v>
      </c>
      <c r="R20" s="449">
        <v>47.13</v>
      </c>
      <c r="S20" s="450">
        <f t="shared" si="1"/>
        <v>0.3272916666666667</v>
      </c>
      <c r="T20" s="434">
        <f t="shared" si="2"/>
        <v>0.16364583333333335</v>
      </c>
      <c r="U20" s="451">
        <f t="shared" si="3"/>
        <v>1128.2983007166667</v>
      </c>
      <c r="V20" s="434"/>
      <c r="W20" s="453">
        <v>0.038698</v>
      </c>
      <c r="X20" s="442">
        <f t="shared" si="4"/>
        <v>0.0117951504</v>
      </c>
      <c r="Y20" s="468">
        <v>45.32</v>
      </c>
      <c r="Z20" s="450">
        <f t="shared" si="5"/>
        <v>0.31472222222222224</v>
      </c>
      <c r="AA20" s="469">
        <f t="shared" si="6"/>
        <v>0.15736111111111112</v>
      </c>
      <c r="AB20" s="451">
        <f t="shared" si="7"/>
        <v>1084.9666664222223</v>
      </c>
      <c r="AC20" s="65"/>
    </row>
    <row r="21" spans="2:29" ht="15.75">
      <c r="B21" s="573" t="s">
        <v>227</v>
      </c>
      <c r="C21" s="66" t="s">
        <v>228</v>
      </c>
      <c r="D21" s="21"/>
      <c r="E21" s="376"/>
      <c r="F21" s="360"/>
      <c r="H21" s="19"/>
      <c r="I21" s="19"/>
      <c r="J21" s="485">
        <v>50</v>
      </c>
      <c r="K21" s="486">
        <v>6.573</v>
      </c>
      <c r="L21" s="163"/>
      <c r="M21" s="491">
        <v>35</v>
      </c>
      <c r="N21" s="492">
        <v>6.38023</v>
      </c>
      <c r="P21" s="436">
        <v>0.037875</v>
      </c>
      <c r="Q21" s="442">
        <f t="shared" si="0"/>
        <v>0.0115443</v>
      </c>
      <c r="R21" s="449">
        <v>46.9</v>
      </c>
      <c r="S21" s="450">
        <f t="shared" si="1"/>
        <v>0.32569444444444445</v>
      </c>
      <c r="T21" s="434">
        <f t="shared" si="2"/>
        <v>0.16284722222222223</v>
      </c>
      <c r="U21" s="451">
        <f t="shared" si="3"/>
        <v>1122.7920709444445</v>
      </c>
      <c r="V21" s="434"/>
      <c r="W21" s="453">
        <v>0.037779</v>
      </c>
      <c r="X21" s="442">
        <f t="shared" si="4"/>
        <v>0.011515039199999999</v>
      </c>
      <c r="Y21" s="468">
        <v>44.63</v>
      </c>
      <c r="Z21" s="450">
        <f t="shared" si="5"/>
        <v>0.3099305555555556</v>
      </c>
      <c r="AA21" s="469">
        <f t="shared" si="6"/>
        <v>0.1549652777777778</v>
      </c>
      <c r="AB21" s="451">
        <f t="shared" si="7"/>
        <v>1068.4479771055558</v>
      </c>
      <c r="AC21" s="65"/>
    </row>
    <row r="22" spans="2:29" ht="16.5" thickBot="1">
      <c r="B22" s="574"/>
      <c r="C22" s="64" t="s">
        <v>229</v>
      </c>
      <c r="D22" s="22"/>
      <c r="E22" s="377"/>
      <c r="F22" s="361"/>
      <c r="H22" s="19"/>
      <c r="I22" s="19"/>
      <c r="J22" s="485">
        <v>55</v>
      </c>
      <c r="K22" s="486">
        <v>11.19</v>
      </c>
      <c r="L22" s="163"/>
      <c r="M22" s="491">
        <v>40</v>
      </c>
      <c r="N22" s="492">
        <v>8.71559</v>
      </c>
      <c r="P22" s="436">
        <v>0.036806</v>
      </c>
      <c r="Q22" s="442">
        <f t="shared" si="0"/>
        <v>0.011218468799999999</v>
      </c>
      <c r="R22" s="449">
        <v>46.91</v>
      </c>
      <c r="S22" s="450">
        <f t="shared" si="1"/>
        <v>0.32576388888888885</v>
      </c>
      <c r="T22" s="434">
        <f t="shared" si="2"/>
        <v>0.16288194444444443</v>
      </c>
      <c r="U22" s="451">
        <f t="shared" si="3"/>
        <v>1123.0314722388887</v>
      </c>
      <c r="V22" s="434"/>
      <c r="W22" s="453">
        <v>0.036892</v>
      </c>
      <c r="X22" s="442">
        <f t="shared" si="4"/>
        <v>0.011244681599999999</v>
      </c>
      <c r="Y22" s="468">
        <v>44.68</v>
      </c>
      <c r="Z22" s="450">
        <f t="shared" si="5"/>
        <v>0.31027777777777776</v>
      </c>
      <c r="AA22" s="469">
        <f t="shared" si="6"/>
        <v>0.15513888888888888</v>
      </c>
      <c r="AB22" s="451">
        <f t="shared" si="7"/>
        <v>1069.6449835777778</v>
      </c>
      <c r="AC22" s="65"/>
    </row>
    <row r="23" spans="5:29" ht="16.5" thickBot="1">
      <c r="E23" s="363"/>
      <c r="F23" s="363"/>
      <c r="H23" s="19"/>
      <c r="I23" s="19"/>
      <c r="J23" s="485">
        <v>60</v>
      </c>
      <c r="K23" s="486">
        <v>17.11</v>
      </c>
      <c r="L23" s="163"/>
      <c r="M23" s="491">
        <v>45</v>
      </c>
      <c r="N23" s="492">
        <v>12.3355</v>
      </c>
      <c r="P23" s="436">
        <v>0.035867</v>
      </c>
      <c r="Q23" s="442">
        <f t="shared" si="0"/>
        <v>0.0109322616</v>
      </c>
      <c r="R23" s="449">
        <v>46.74</v>
      </c>
      <c r="S23" s="450">
        <f t="shared" si="1"/>
        <v>0.32458333333333333</v>
      </c>
      <c r="T23" s="434">
        <f t="shared" si="2"/>
        <v>0.16229166666666667</v>
      </c>
      <c r="U23" s="451">
        <f t="shared" si="3"/>
        <v>1118.9616502333333</v>
      </c>
      <c r="V23" s="434"/>
      <c r="W23" s="453">
        <v>0.035736000000000004</v>
      </c>
      <c r="X23" s="442">
        <f t="shared" si="4"/>
        <v>0.010892332800000001</v>
      </c>
      <c r="Y23" s="468">
        <v>43.72</v>
      </c>
      <c r="Z23" s="450">
        <f t="shared" si="5"/>
        <v>0.3036111111111111</v>
      </c>
      <c r="AA23" s="469">
        <f t="shared" si="6"/>
        <v>0.15180555555555555</v>
      </c>
      <c r="AB23" s="451">
        <f t="shared" si="7"/>
        <v>1046.662459311111</v>
      </c>
      <c r="AC23" s="65"/>
    </row>
    <row r="24" spans="2:28" ht="15.75">
      <c r="B24" s="90" t="s">
        <v>6</v>
      </c>
      <c r="C24" s="21"/>
      <c r="D24" s="21"/>
      <c r="E24" s="364"/>
      <c r="F24" s="364"/>
      <c r="H24" s="19"/>
      <c r="I24" s="481"/>
      <c r="J24" s="485">
        <v>65</v>
      </c>
      <c r="K24" s="486">
        <v>24.17</v>
      </c>
      <c r="L24" s="482"/>
      <c r="M24" s="491">
        <v>50</v>
      </c>
      <c r="N24" s="492">
        <v>15.1495</v>
      </c>
      <c r="O24" s="335"/>
      <c r="P24" s="436">
        <v>0.034708</v>
      </c>
      <c r="Q24" s="442">
        <f t="shared" si="0"/>
        <v>0.010578998400000001</v>
      </c>
      <c r="R24" s="449">
        <v>46.48</v>
      </c>
      <c r="S24" s="450">
        <f t="shared" si="1"/>
        <v>0.3227777777777778</v>
      </c>
      <c r="T24" s="434">
        <f t="shared" si="2"/>
        <v>0.1613888888888889</v>
      </c>
      <c r="U24" s="451">
        <f t="shared" si="3"/>
        <v>1112.7372165777776</v>
      </c>
      <c r="V24" s="434"/>
      <c r="W24" s="453">
        <v>0.0347</v>
      </c>
      <c r="X24" s="442">
        <f t="shared" si="4"/>
        <v>0.010576559999999999</v>
      </c>
      <c r="Y24" s="468">
        <v>44.7</v>
      </c>
      <c r="Z24" s="450">
        <f t="shared" si="5"/>
        <v>0.3104166666666667</v>
      </c>
      <c r="AA24" s="469">
        <f t="shared" si="6"/>
        <v>0.15520833333333334</v>
      </c>
      <c r="AB24" s="451">
        <f t="shared" si="7"/>
        <v>1070.1237861666666</v>
      </c>
    </row>
    <row r="25" spans="2:29" ht="15.75">
      <c r="B25" s="92"/>
      <c r="C25" s="62" t="s">
        <v>8</v>
      </c>
      <c r="D25" s="18"/>
      <c r="E25" s="365"/>
      <c r="F25" s="366"/>
      <c r="H25" s="19"/>
      <c r="I25" s="19"/>
      <c r="J25" s="485">
        <v>70</v>
      </c>
      <c r="K25" s="486">
        <v>32.007</v>
      </c>
      <c r="L25" s="163"/>
      <c r="M25" s="491">
        <v>55</v>
      </c>
      <c r="N25" s="492">
        <v>21.3573</v>
      </c>
      <c r="P25" s="436">
        <v>0.033732</v>
      </c>
      <c r="Q25" s="442">
        <f t="shared" si="0"/>
        <v>0.010281513599999998</v>
      </c>
      <c r="R25" s="449">
        <v>46.51</v>
      </c>
      <c r="S25" s="450">
        <f t="shared" si="1"/>
        <v>0.3229861111111111</v>
      </c>
      <c r="T25" s="434">
        <f t="shared" si="2"/>
        <v>0.16149305555555554</v>
      </c>
      <c r="U25" s="451">
        <f t="shared" si="3"/>
        <v>1113.455420461111</v>
      </c>
      <c r="V25" s="434"/>
      <c r="W25" s="453">
        <v>0.033693</v>
      </c>
      <c r="X25" s="442">
        <f t="shared" si="4"/>
        <v>0.0102696264</v>
      </c>
      <c r="Y25" s="468">
        <v>43.63</v>
      </c>
      <c r="Z25" s="450">
        <f t="shared" si="5"/>
        <v>0.3029861111111111</v>
      </c>
      <c r="AA25" s="469">
        <f t="shared" si="6"/>
        <v>0.15149305555555556</v>
      </c>
      <c r="AB25" s="451">
        <f t="shared" si="7"/>
        <v>1044.507847661111</v>
      </c>
      <c r="AC25" s="65"/>
    </row>
    <row r="26" spans="2:29" ht="16.5" thickBot="1">
      <c r="B26" s="91"/>
      <c r="C26" s="64" t="s">
        <v>9</v>
      </c>
      <c r="D26" s="22"/>
      <c r="E26" s="367"/>
      <c r="F26" s="367"/>
      <c r="H26" s="19"/>
      <c r="I26" s="19"/>
      <c r="J26" s="485">
        <v>75</v>
      </c>
      <c r="K26" s="486">
        <v>40.243</v>
      </c>
      <c r="L26" s="163"/>
      <c r="M26" s="491">
        <v>60</v>
      </c>
      <c r="N26" s="492">
        <v>26.6895</v>
      </c>
      <c r="P26" s="436">
        <v>0.032882</v>
      </c>
      <c r="Q26" s="442">
        <f t="shared" si="0"/>
        <v>0.0100224336</v>
      </c>
      <c r="R26" s="449">
        <v>46.38</v>
      </c>
      <c r="S26" s="450">
        <f t="shared" si="1"/>
        <v>0.32208333333333333</v>
      </c>
      <c r="T26" s="434">
        <f t="shared" si="2"/>
        <v>0.16104166666666667</v>
      </c>
      <c r="U26" s="451">
        <f t="shared" si="3"/>
        <v>1110.3432036333334</v>
      </c>
      <c r="V26" s="434"/>
      <c r="W26" s="453">
        <v>0.032802</v>
      </c>
      <c r="X26" s="442">
        <f t="shared" si="4"/>
        <v>0.0099980496</v>
      </c>
      <c r="Y26" s="468">
        <v>43.34</v>
      </c>
      <c r="Z26" s="450">
        <f t="shared" si="5"/>
        <v>0.30097222222222225</v>
      </c>
      <c r="AA26" s="469">
        <f t="shared" si="6"/>
        <v>0.15048611111111113</v>
      </c>
      <c r="AB26" s="451">
        <f t="shared" si="7"/>
        <v>1037.5652101222222</v>
      </c>
      <c r="AC26" s="65"/>
    </row>
    <row r="27" spans="5:29" ht="16.5" thickBot="1">
      <c r="E27" s="363"/>
      <c r="F27" s="363"/>
      <c r="H27" s="19"/>
      <c r="I27" s="19"/>
      <c r="J27" s="485">
        <v>80</v>
      </c>
      <c r="K27" s="486">
        <v>48.397</v>
      </c>
      <c r="L27" s="163"/>
      <c r="M27" s="491">
        <v>65</v>
      </c>
      <c r="N27" s="492">
        <v>33.1447</v>
      </c>
      <c r="P27" s="436">
        <v>0.031949</v>
      </c>
      <c r="Q27" s="442">
        <f t="shared" si="0"/>
        <v>0.009738055199999998</v>
      </c>
      <c r="R27" s="449">
        <v>45.98</v>
      </c>
      <c r="S27" s="450">
        <f t="shared" si="1"/>
        <v>0.3193055555555555</v>
      </c>
      <c r="T27" s="434">
        <f t="shared" si="2"/>
        <v>0.15965277777777775</v>
      </c>
      <c r="U27" s="451">
        <f t="shared" si="3"/>
        <v>1100.7671518555553</v>
      </c>
      <c r="V27" s="434"/>
      <c r="W27" s="453">
        <v>0.03187</v>
      </c>
      <c r="X27" s="442">
        <f t="shared" si="4"/>
        <v>0.009713976</v>
      </c>
      <c r="Y27" s="468">
        <v>43.5</v>
      </c>
      <c r="Z27" s="450">
        <f t="shared" si="5"/>
        <v>0.3020833333333333</v>
      </c>
      <c r="AA27" s="469">
        <f t="shared" si="6"/>
        <v>0.15104166666666666</v>
      </c>
      <c r="AB27" s="451">
        <f t="shared" si="7"/>
        <v>1041.3956308333331</v>
      </c>
      <c r="AC27" s="65"/>
    </row>
    <row r="28" spans="2:29" ht="15.75">
      <c r="B28" s="309" t="s">
        <v>7</v>
      </c>
      <c r="C28" s="62" t="s">
        <v>8</v>
      </c>
      <c r="D28" s="310"/>
      <c r="E28" s="378">
        <v>93</v>
      </c>
      <c r="F28" s="368">
        <v>93</v>
      </c>
      <c r="H28" s="19"/>
      <c r="I28" s="19"/>
      <c r="J28" s="485">
        <v>85</v>
      </c>
      <c r="K28" s="486">
        <v>56.453</v>
      </c>
      <c r="L28" s="163"/>
      <c r="M28" s="491">
        <v>70</v>
      </c>
      <c r="N28" s="492">
        <v>41.9335</v>
      </c>
      <c r="P28" s="436">
        <v>0.030953</v>
      </c>
      <c r="Q28" s="442">
        <f t="shared" si="0"/>
        <v>0.0094344744</v>
      </c>
      <c r="R28" s="449">
        <v>46.22</v>
      </c>
      <c r="S28" s="450">
        <f t="shared" si="1"/>
        <v>0.3209722222222222</v>
      </c>
      <c r="T28" s="434">
        <f t="shared" si="2"/>
        <v>0.1604861111111111</v>
      </c>
      <c r="U28" s="451">
        <f t="shared" si="3"/>
        <v>1106.5127829222222</v>
      </c>
      <c r="V28" s="434"/>
      <c r="W28" s="453">
        <v>0.030812</v>
      </c>
      <c r="X28" s="442">
        <f t="shared" si="4"/>
        <v>0.009391497599999998</v>
      </c>
      <c r="Y28" s="468">
        <v>43.86</v>
      </c>
      <c r="Z28" s="450">
        <f t="shared" si="5"/>
        <v>0.3045833333333333</v>
      </c>
      <c r="AA28" s="469">
        <f t="shared" si="6"/>
        <v>0.15229166666666666</v>
      </c>
      <c r="AB28" s="451">
        <f t="shared" si="7"/>
        <v>1050.0140774333333</v>
      </c>
      <c r="AC28" s="65"/>
    </row>
    <row r="29" spans="2:29" ht="16.5" thickBot="1">
      <c r="B29" s="311"/>
      <c r="C29" s="312" t="s">
        <v>9</v>
      </c>
      <c r="D29" s="313"/>
      <c r="E29" s="369">
        <v>1489.86</v>
      </c>
      <c r="F29" s="369">
        <v>1489.86</v>
      </c>
      <c r="H29" s="19"/>
      <c r="I29" s="19"/>
      <c r="J29" s="485">
        <v>90</v>
      </c>
      <c r="K29" s="486">
        <v>63.823</v>
      </c>
      <c r="L29" s="163"/>
      <c r="M29" s="491">
        <v>75</v>
      </c>
      <c r="N29" s="492">
        <v>51.0998</v>
      </c>
      <c r="P29" s="436">
        <v>0.029773</v>
      </c>
      <c r="Q29" s="442">
        <f t="shared" si="0"/>
        <v>0.009074810400000001</v>
      </c>
      <c r="R29" s="449">
        <v>46.01</v>
      </c>
      <c r="S29" s="450">
        <f t="shared" si="1"/>
        <v>0.3195138888888889</v>
      </c>
      <c r="T29" s="434">
        <f t="shared" si="2"/>
        <v>0.15975694444444444</v>
      </c>
      <c r="U29" s="451">
        <f t="shared" si="3"/>
        <v>1101.4853557388888</v>
      </c>
      <c r="V29" s="434"/>
      <c r="W29" s="453">
        <v>0.029962000000000003</v>
      </c>
      <c r="X29" s="442">
        <f t="shared" si="4"/>
        <v>0.0091324176</v>
      </c>
      <c r="Y29" s="468">
        <v>43.82</v>
      </c>
      <c r="Z29" s="450">
        <f t="shared" si="5"/>
        <v>0.30430555555555555</v>
      </c>
      <c r="AA29" s="469">
        <f t="shared" si="6"/>
        <v>0.15215277777777778</v>
      </c>
      <c r="AB29" s="451">
        <f t="shared" si="7"/>
        <v>1049.0564722555555</v>
      </c>
      <c r="AC29" s="65"/>
    </row>
    <row r="30" spans="2:29" ht="16.5" thickBot="1">
      <c r="B30" s="314"/>
      <c r="C30" s="315"/>
      <c r="D30" s="307"/>
      <c r="E30" s="370"/>
      <c r="F30" s="371"/>
      <c r="H30" s="19"/>
      <c r="I30" s="19"/>
      <c r="J30" s="485">
        <v>95</v>
      </c>
      <c r="K30" s="486">
        <v>70.53</v>
      </c>
      <c r="L30" s="163"/>
      <c r="M30" s="491">
        <v>80</v>
      </c>
      <c r="N30" s="492">
        <v>55.9139</v>
      </c>
      <c r="P30" s="436">
        <v>0.028826</v>
      </c>
      <c r="Q30" s="442">
        <f t="shared" si="0"/>
        <v>0.0087861648</v>
      </c>
      <c r="R30" s="449">
        <v>46.1</v>
      </c>
      <c r="S30" s="450">
        <f t="shared" si="1"/>
        <v>0.3201388888888889</v>
      </c>
      <c r="T30" s="434">
        <f t="shared" si="2"/>
        <v>0.16006944444444446</v>
      </c>
      <c r="U30" s="451">
        <f t="shared" si="3"/>
        <v>1103.6399673888889</v>
      </c>
      <c r="V30" s="434"/>
      <c r="W30" s="453">
        <v>0.028742</v>
      </c>
      <c r="X30" s="442">
        <f t="shared" si="4"/>
        <v>0.0087605616</v>
      </c>
      <c r="Y30" s="468">
        <v>43.61</v>
      </c>
      <c r="Z30" s="450">
        <f t="shared" si="5"/>
        <v>0.3028472222222222</v>
      </c>
      <c r="AA30" s="469">
        <f t="shared" si="6"/>
        <v>0.1514236111111111</v>
      </c>
      <c r="AB30" s="451">
        <f t="shared" si="7"/>
        <v>1044.029045072222</v>
      </c>
      <c r="AC30" s="65"/>
    </row>
    <row r="31" spans="2:29" ht="16.5" thickBot="1">
      <c r="B31" s="83" t="s">
        <v>88</v>
      </c>
      <c r="C31" s="73" t="s">
        <v>26</v>
      </c>
      <c r="D31" s="74"/>
      <c r="E31" s="372"/>
      <c r="F31" s="373"/>
      <c r="H31" s="19"/>
      <c r="I31" s="19"/>
      <c r="J31" s="485">
        <v>100</v>
      </c>
      <c r="K31" s="486">
        <v>76.073</v>
      </c>
      <c r="L31" s="163"/>
      <c r="M31" s="491">
        <v>85</v>
      </c>
      <c r="N31" s="492">
        <v>61.3625</v>
      </c>
      <c r="P31" s="436">
        <v>0.027657</v>
      </c>
      <c r="Q31" s="442">
        <f t="shared" si="0"/>
        <v>0.0084298536</v>
      </c>
      <c r="R31" s="449">
        <v>45.81</v>
      </c>
      <c r="S31" s="450">
        <f t="shared" si="1"/>
        <v>0.318125</v>
      </c>
      <c r="T31" s="434">
        <f t="shared" si="2"/>
        <v>0.1590625</v>
      </c>
      <c r="U31" s="451">
        <f t="shared" si="3"/>
        <v>1096.69732985</v>
      </c>
      <c r="V31" s="434"/>
      <c r="W31" s="453">
        <v>0.027743</v>
      </c>
      <c r="X31" s="442">
        <f t="shared" si="4"/>
        <v>0.0084560664</v>
      </c>
      <c r="Y31" s="468">
        <v>43.92</v>
      </c>
      <c r="Z31" s="450">
        <f t="shared" si="5"/>
        <v>0.305</v>
      </c>
      <c r="AA31" s="469">
        <f t="shared" si="6"/>
        <v>0.1525</v>
      </c>
      <c r="AB31" s="451">
        <f t="shared" si="7"/>
        <v>1051.4504852</v>
      </c>
      <c r="AC31" s="65"/>
    </row>
    <row r="32" spans="5:29" ht="16.5" thickBot="1">
      <c r="E32" s="374"/>
      <c r="F32" s="375"/>
      <c r="H32" s="19"/>
      <c r="I32" s="19"/>
      <c r="J32" s="485">
        <v>105</v>
      </c>
      <c r="K32" s="486">
        <v>81</v>
      </c>
      <c r="L32" s="163"/>
      <c r="M32" s="491">
        <v>90</v>
      </c>
      <c r="N32" s="492">
        <v>67.423</v>
      </c>
      <c r="P32" s="436">
        <v>0.026795000000000003</v>
      </c>
      <c r="Q32" s="442">
        <f t="shared" si="0"/>
        <v>0.008167116</v>
      </c>
      <c r="R32" s="449">
        <v>45.69</v>
      </c>
      <c r="S32" s="450">
        <f t="shared" si="1"/>
        <v>0.31729166666666664</v>
      </c>
      <c r="T32" s="434">
        <f t="shared" si="2"/>
        <v>0.15864583333333332</v>
      </c>
      <c r="U32" s="451">
        <f t="shared" si="3"/>
        <v>1093.8245143166666</v>
      </c>
      <c r="V32" s="434"/>
      <c r="W32" s="453">
        <v>0.026871</v>
      </c>
      <c r="X32" s="442">
        <f t="shared" si="4"/>
        <v>0.008190280799999998</v>
      </c>
      <c r="Y32" s="468">
        <v>44.09</v>
      </c>
      <c r="Z32" s="450">
        <f t="shared" si="5"/>
        <v>0.30618055555555557</v>
      </c>
      <c r="AA32" s="469">
        <f t="shared" si="6"/>
        <v>0.15309027777777778</v>
      </c>
      <c r="AB32" s="451">
        <f t="shared" si="7"/>
        <v>1055.5203072055556</v>
      </c>
      <c r="AC32" s="65"/>
    </row>
    <row r="33" spans="2:29" ht="19.5" thickBot="1">
      <c r="B33" s="83" t="s">
        <v>27</v>
      </c>
      <c r="C33" s="74"/>
      <c r="D33" s="74"/>
      <c r="E33" s="372">
        <v>0.98</v>
      </c>
      <c r="F33" s="373">
        <v>0.98</v>
      </c>
      <c r="G33" s="89"/>
      <c r="H33" s="320"/>
      <c r="I33" s="19"/>
      <c r="J33" s="485">
        <v>110</v>
      </c>
      <c r="K33" s="486">
        <v>85.057</v>
      </c>
      <c r="L33" s="163"/>
      <c r="M33" s="491">
        <v>95</v>
      </c>
      <c r="N33" s="492">
        <v>71.7639</v>
      </c>
      <c r="P33" s="436">
        <v>0.025736000000000002</v>
      </c>
      <c r="Q33" s="442">
        <f t="shared" si="0"/>
        <v>0.0078443328</v>
      </c>
      <c r="R33" s="449">
        <v>45.5</v>
      </c>
      <c r="S33" s="450">
        <f t="shared" si="1"/>
        <v>0.3159722222222222</v>
      </c>
      <c r="T33" s="434">
        <f t="shared" si="2"/>
        <v>0.1579861111111111</v>
      </c>
      <c r="U33" s="451">
        <f t="shared" si="3"/>
        <v>1089.2758897222222</v>
      </c>
      <c r="V33" s="434"/>
      <c r="W33" s="453">
        <v>0.025759</v>
      </c>
      <c r="X33" s="442">
        <f t="shared" si="4"/>
        <v>0.0078513432</v>
      </c>
      <c r="Y33" s="468">
        <v>44.37</v>
      </c>
      <c r="Z33" s="450">
        <f t="shared" si="5"/>
        <v>0.308125</v>
      </c>
      <c r="AA33" s="469">
        <f t="shared" si="6"/>
        <v>0.1540625</v>
      </c>
      <c r="AB33" s="451">
        <f t="shared" si="7"/>
        <v>1062.2235434499999</v>
      </c>
      <c r="AC33" s="65"/>
    </row>
    <row r="34" spans="8:29" ht="15.75">
      <c r="H34" s="19"/>
      <c r="I34" s="19"/>
      <c r="J34" s="485">
        <v>115</v>
      </c>
      <c r="K34" s="486">
        <v>88.187</v>
      </c>
      <c r="L34" s="163"/>
      <c r="M34" s="491">
        <v>100</v>
      </c>
      <c r="N34" s="492">
        <v>78.4284</v>
      </c>
      <c r="P34" s="436">
        <v>0.024648</v>
      </c>
      <c r="Q34" s="442">
        <f t="shared" si="0"/>
        <v>0.007512710399999999</v>
      </c>
      <c r="R34" s="449">
        <v>45.47</v>
      </c>
      <c r="S34" s="450">
        <f t="shared" si="1"/>
        <v>0.3157638888888889</v>
      </c>
      <c r="T34" s="434">
        <f t="shared" si="2"/>
        <v>0.15788194444444445</v>
      </c>
      <c r="U34" s="451">
        <f t="shared" si="3"/>
        <v>1088.5576858388888</v>
      </c>
      <c r="V34" s="434"/>
      <c r="W34" s="453">
        <v>0.024583</v>
      </c>
      <c r="X34" s="442">
        <f t="shared" si="4"/>
        <v>0.007492898400000001</v>
      </c>
      <c r="Y34" s="468">
        <v>44.63</v>
      </c>
      <c r="Z34" s="450">
        <f t="shared" si="5"/>
        <v>0.3099305555555556</v>
      </c>
      <c r="AA34" s="469">
        <f t="shared" si="6"/>
        <v>0.1549652777777778</v>
      </c>
      <c r="AB34" s="451">
        <f t="shared" si="7"/>
        <v>1068.4479771055558</v>
      </c>
      <c r="AC34" s="65"/>
    </row>
    <row r="35" spans="8:29" ht="15.75">
      <c r="H35" s="19"/>
      <c r="I35" s="19"/>
      <c r="J35" s="485">
        <v>120</v>
      </c>
      <c r="K35" s="486">
        <v>90.89</v>
      </c>
      <c r="L35" s="163"/>
      <c r="M35" s="491">
        <v>105</v>
      </c>
      <c r="N35" s="492">
        <v>85.0717</v>
      </c>
      <c r="P35" s="436">
        <v>0.023558000000000003</v>
      </c>
      <c r="Q35" s="442">
        <f t="shared" si="0"/>
        <v>0.0071804784000000016</v>
      </c>
      <c r="R35" s="449">
        <v>45.23</v>
      </c>
      <c r="S35" s="450">
        <f t="shared" si="1"/>
        <v>0.3140972222222222</v>
      </c>
      <c r="T35" s="434">
        <f t="shared" si="2"/>
        <v>0.1570486111111111</v>
      </c>
      <c r="U35" s="451">
        <f t="shared" si="3"/>
        <v>1082.8120547722222</v>
      </c>
      <c r="V35" s="434"/>
      <c r="W35" s="453">
        <v>0.023524</v>
      </c>
      <c r="X35" s="442">
        <f t="shared" si="4"/>
        <v>0.0071701151999999995</v>
      </c>
      <c r="Y35" s="468">
        <v>45</v>
      </c>
      <c r="Z35" s="450">
        <f t="shared" si="5"/>
        <v>0.3125</v>
      </c>
      <c r="AA35" s="469">
        <f t="shared" si="6"/>
        <v>0.15625</v>
      </c>
      <c r="AB35" s="451">
        <f t="shared" si="7"/>
        <v>1077.305825</v>
      </c>
      <c r="AC35" s="65"/>
    </row>
    <row r="36" spans="8:29" ht="15.75">
      <c r="H36" s="19"/>
      <c r="I36" s="19"/>
      <c r="J36" s="485">
        <v>125</v>
      </c>
      <c r="K36" s="486">
        <v>92.897</v>
      </c>
      <c r="L36" s="163"/>
      <c r="M36" s="491">
        <v>110</v>
      </c>
      <c r="N36" s="492">
        <v>87.2425</v>
      </c>
      <c r="P36" s="436">
        <v>0.022542</v>
      </c>
      <c r="Q36" s="442">
        <f t="shared" si="0"/>
        <v>0.006870801599999999</v>
      </c>
      <c r="R36" s="449">
        <v>45.16</v>
      </c>
      <c r="S36" s="450">
        <f t="shared" si="1"/>
        <v>0.31361111111111106</v>
      </c>
      <c r="T36" s="434">
        <f t="shared" si="2"/>
        <v>0.15680555555555553</v>
      </c>
      <c r="U36" s="451">
        <f t="shared" si="3"/>
        <v>1081.1362457111109</v>
      </c>
      <c r="V36" s="434"/>
      <c r="W36" s="453">
        <v>0.022393</v>
      </c>
      <c r="X36" s="442">
        <f t="shared" si="4"/>
        <v>0.0068253864</v>
      </c>
      <c r="Y36" s="468">
        <v>45.31</v>
      </c>
      <c r="Z36" s="450">
        <f t="shared" si="5"/>
        <v>0.3146527777777778</v>
      </c>
      <c r="AA36" s="469">
        <f t="shared" si="6"/>
        <v>0.1573263888888889</v>
      </c>
      <c r="AB36" s="451">
        <f t="shared" si="7"/>
        <v>1084.7272651277779</v>
      </c>
      <c r="AC36" s="65"/>
    </row>
    <row r="37" spans="8:29" ht="15.75">
      <c r="H37" s="19"/>
      <c r="I37" s="19"/>
      <c r="J37" s="485">
        <v>130</v>
      </c>
      <c r="K37" s="486">
        <v>94.437</v>
      </c>
      <c r="L37" s="163"/>
      <c r="M37" s="491">
        <v>115</v>
      </c>
      <c r="N37" s="492">
        <v>88.9175</v>
      </c>
      <c r="P37" s="436">
        <v>0.021411</v>
      </c>
      <c r="Q37" s="442">
        <f t="shared" si="0"/>
        <v>0.006526072799999999</v>
      </c>
      <c r="R37" s="449">
        <v>45.13</v>
      </c>
      <c r="S37" s="450">
        <f t="shared" si="1"/>
        <v>0.3134027777777778</v>
      </c>
      <c r="T37" s="434">
        <f t="shared" si="2"/>
        <v>0.1567013888888889</v>
      </c>
      <c r="U37" s="451">
        <f t="shared" si="3"/>
        <v>1080.4180418277779</v>
      </c>
      <c r="V37" s="434"/>
      <c r="W37" s="453">
        <v>0.021463</v>
      </c>
      <c r="X37" s="442">
        <f t="shared" si="4"/>
        <v>0.0065419224</v>
      </c>
      <c r="Y37" s="468">
        <v>45.64</v>
      </c>
      <c r="Z37" s="450">
        <f t="shared" si="5"/>
        <v>0.3169444444444445</v>
      </c>
      <c r="AA37" s="469">
        <f t="shared" si="6"/>
        <v>0.15847222222222224</v>
      </c>
      <c r="AB37" s="451">
        <f t="shared" si="7"/>
        <v>1092.6275078444446</v>
      </c>
      <c r="AC37" s="65"/>
    </row>
    <row r="38" spans="8:29" ht="15.75">
      <c r="H38" s="19"/>
      <c r="I38" s="19"/>
      <c r="J38" s="485">
        <v>135</v>
      </c>
      <c r="K38" s="486">
        <v>95.543</v>
      </c>
      <c r="L38" s="163"/>
      <c r="M38" s="491">
        <v>120</v>
      </c>
      <c r="N38" s="492">
        <v>91.355</v>
      </c>
      <c r="P38" s="436">
        <v>0.020615</v>
      </c>
      <c r="Q38" s="442">
        <f t="shared" si="0"/>
        <v>0.006283452</v>
      </c>
      <c r="R38" s="449">
        <v>45.12</v>
      </c>
      <c r="S38" s="450">
        <f t="shared" si="1"/>
        <v>0.3133333333333333</v>
      </c>
      <c r="T38" s="434">
        <f t="shared" si="2"/>
        <v>0.15666666666666665</v>
      </c>
      <c r="U38" s="451">
        <f t="shared" si="3"/>
        <v>1080.1786405333332</v>
      </c>
      <c r="V38" s="434"/>
      <c r="W38" s="453">
        <v>0.020447</v>
      </c>
      <c r="X38" s="442">
        <f t="shared" si="4"/>
        <v>0.006232245599999999</v>
      </c>
      <c r="Y38" s="468">
        <v>45.65</v>
      </c>
      <c r="Z38" s="450">
        <f t="shared" si="5"/>
        <v>0.3170138888888889</v>
      </c>
      <c r="AA38" s="469">
        <f t="shared" si="6"/>
        <v>0.15850694444444444</v>
      </c>
      <c r="AB38" s="451">
        <f t="shared" si="7"/>
        <v>1092.8669091388888</v>
      </c>
      <c r="AC38" s="65"/>
    </row>
    <row r="39" spans="8:29" ht="15.75">
      <c r="H39" s="19"/>
      <c r="I39" s="19"/>
      <c r="J39" s="485">
        <v>140</v>
      </c>
      <c r="K39" s="486">
        <v>96.523</v>
      </c>
      <c r="L39" s="163"/>
      <c r="M39" s="491">
        <v>125</v>
      </c>
      <c r="N39" s="492">
        <v>92.7578</v>
      </c>
      <c r="P39" s="436">
        <v>0.019662000000000002</v>
      </c>
      <c r="Q39" s="442">
        <f t="shared" si="0"/>
        <v>0.005992977600000001</v>
      </c>
      <c r="R39" s="449">
        <v>44.89</v>
      </c>
      <c r="S39" s="450">
        <f t="shared" si="1"/>
        <v>0.3117361111111111</v>
      </c>
      <c r="T39" s="434">
        <f t="shared" si="2"/>
        <v>0.15586805555555555</v>
      </c>
      <c r="U39" s="451">
        <f t="shared" si="3"/>
        <v>1074.672410761111</v>
      </c>
      <c r="V39" s="434"/>
      <c r="W39" s="453">
        <v>0.019516000000000002</v>
      </c>
      <c r="X39" s="442">
        <f t="shared" si="4"/>
        <v>0.0059484768</v>
      </c>
      <c r="Y39" s="468">
        <v>46.05</v>
      </c>
      <c r="Z39" s="450">
        <f t="shared" si="5"/>
        <v>0.31979166666666664</v>
      </c>
      <c r="AA39" s="469">
        <f t="shared" si="6"/>
        <v>0.15989583333333332</v>
      </c>
      <c r="AB39" s="451">
        <f t="shared" si="7"/>
        <v>1102.4429609166666</v>
      </c>
      <c r="AC39" s="65"/>
    </row>
    <row r="40" spans="8:29" ht="15.75">
      <c r="H40" s="19"/>
      <c r="I40" s="19"/>
      <c r="J40" s="485">
        <v>145</v>
      </c>
      <c r="K40" s="486">
        <v>97.173</v>
      </c>
      <c r="L40" s="163"/>
      <c r="M40" s="491">
        <v>130</v>
      </c>
      <c r="N40" s="492">
        <v>93.7615</v>
      </c>
      <c r="P40" s="436">
        <v>0.01838</v>
      </c>
      <c r="Q40" s="442">
        <f t="shared" si="0"/>
        <v>0.005602224</v>
      </c>
      <c r="R40" s="449">
        <v>44.88</v>
      </c>
      <c r="S40" s="450">
        <f t="shared" si="1"/>
        <v>0.3116666666666667</v>
      </c>
      <c r="T40" s="434">
        <f t="shared" si="2"/>
        <v>0.15583333333333335</v>
      </c>
      <c r="U40" s="451">
        <f t="shared" si="3"/>
        <v>1074.4330094666668</v>
      </c>
      <c r="V40" s="434"/>
      <c r="W40" s="453">
        <v>0.018288000000000002</v>
      </c>
      <c r="X40" s="442">
        <f t="shared" si="4"/>
        <v>0.005574182400000001</v>
      </c>
      <c r="Y40" s="468">
        <v>46.29</v>
      </c>
      <c r="Z40" s="450">
        <f t="shared" si="5"/>
        <v>0.32145833333333335</v>
      </c>
      <c r="AA40" s="469">
        <f t="shared" si="6"/>
        <v>0.16072916666666667</v>
      </c>
      <c r="AB40" s="451">
        <f t="shared" si="7"/>
        <v>1108.1885919833333</v>
      </c>
      <c r="AC40" s="65"/>
    </row>
    <row r="41" spans="8:29" ht="15.75">
      <c r="H41" s="19"/>
      <c r="I41" s="19"/>
      <c r="J41" s="485">
        <v>150</v>
      </c>
      <c r="K41" s="486">
        <v>97.717</v>
      </c>
      <c r="L41" s="163"/>
      <c r="M41" s="491">
        <v>135</v>
      </c>
      <c r="N41" s="492">
        <v>96.7629</v>
      </c>
      <c r="P41" s="436">
        <v>0.017454</v>
      </c>
      <c r="Q41" s="442">
        <f t="shared" si="0"/>
        <v>0.005319979200000001</v>
      </c>
      <c r="R41" s="449">
        <v>44.83</v>
      </c>
      <c r="S41" s="450">
        <f t="shared" si="1"/>
        <v>0.3113194444444444</v>
      </c>
      <c r="T41" s="434">
        <f t="shared" si="2"/>
        <v>0.1556597222222222</v>
      </c>
      <c r="U41" s="451">
        <f t="shared" si="3"/>
        <v>1073.2360029944443</v>
      </c>
      <c r="V41" s="434"/>
      <c r="W41" s="453">
        <v>0.017319</v>
      </c>
      <c r="X41" s="442">
        <f t="shared" si="4"/>
        <v>0.0052788312</v>
      </c>
      <c r="Y41" s="468">
        <v>46.5</v>
      </c>
      <c r="Z41" s="450">
        <f t="shared" si="5"/>
        <v>0.3229166666666667</v>
      </c>
      <c r="AA41" s="469">
        <f t="shared" si="6"/>
        <v>0.16145833333333334</v>
      </c>
      <c r="AB41" s="451">
        <f t="shared" si="7"/>
        <v>1113.2160191666667</v>
      </c>
      <c r="AC41" s="65"/>
    </row>
    <row r="42" spans="8:29" ht="15.75">
      <c r="H42" s="19"/>
      <c r="I42" s="19"/>
      <c r="J42" s="485">
        <v>155</v>
      </c>
      <c r="K42" s="486">
        <v>98.007</v>
      </c>
      <c r="L42" s="163"/>
      <c r="M42" s="491">
        <v>140</v>
      </c>
      <c r="N42" s="492">
        <v>98.3282</v>
      </c>
      <c r="P42" s="436">
        <v>0.016236</v>
      </c>
      <c r="Q42" s="442">
        <f t="shared" si="0"/>
        <v>0.0049487328</v>
      </c>
      <c r="R42" s="449">
        <v>44.51</v>
      </c>
      <c r="S42" s="450">
        <f t="shared" si="1"/>
        <v>0.3090972222222222</v>
      </c>
      <c r="T42" s="434">
        <f t="shared" si="2"/>
        <v>0.1545486111111111</v>
      </c>
      <c r="U42" s="451">
        <f t="shared" si="3"/>
        <v>1065.575161572222</v>
      </c>
      <c r="V42" s="434"/>
      <c r="W42" s="453">
        <v>0.016363</v>
      </c>
      <c r="X42" s="442">
        <f t="shared" si="4"/>
        <v>0.004987442399999999</v>
      </c>
      <c r="Y42" s="468">
        <v>47.06</v>
      </c>
      <c r="Z42" s="450">
        <f t="shared" si="5"/>
        <v>0.32680555555555557</v>
      </c>
      <c r="AA42" s="469">
        <f t="shared" si="6"/>
        <v>0.16340277777777779</v>
      </c>
      <c r="AB42" s="451">
        <f t="shared" si="7"/>
        <v>1126.6224916555557</v>
      </c>
      <c r="AC42" s="65"/>
    </row>
    <row r="43" spans="8:29" ht="15.75">
      <c r="H43" s="19"/>
      <c r="I43" s="19"/>
      <c r="J43" s="485">
        <v>160</v>
      </c>
      <c r="K43" s="486">
        <v>98.363</v>
      </c>
      <c r="L43" s="163"/>
      <c r="M43" s="491">
        <v>145</v>
      </c>
      <c r="N43" s="492">
        <v>98.3282</v>
      </c>
      <c r="P43" s="436">
        <v>0.015211</v>
      </c>
      <c r="Q43" s="442">
        <f t="shared" si="0"/>
        <v>0.0046363127999999995</v>
      </c>
      <c r="R43" s="449">
        <v>44.31</v>
      </c>
      <c r="S43" s="450">
        <f t="shared" si="1"/>
        <v>0.30770833333333336</v>
      </c>
      <c r="T43" s="434">
        <f t="shared" si="2"/>
        <v>0.15385416666666668</v>
      </c>
      <c r="U43" s="451">
        <f t="shared" si="3"/>
        <v>1060.7871356833334</v>
      </c>
      <c r="V43" s="434"/>
      <c r="W43" s="453">
        <v>0.015172000000000001</v>
      </c>
      <c r="X43" s="442">
        <f t="shared" si="4"/>
        <v>0.0046244256</v>
      </c>
      <c r="Y43" s="468">
        <v>47.12</v>
      </c>
      <c r="Z43" s="450">
        <f t="shared" si="5"/>
        <v>0.3272222222222222</v>
      </c>
      <c r="AA43" s="469">
        <f t="shared" si="6"/>
        <v>0.1636111111111111</v>
      </c>
      <c r="AB43" s="451">
        <f t="shared" si="7"/>
        <v>1128.058899422222</v>
      </c>
      <c r="AC43" s="65"/>
    </row>
    <row r="44" spans="8:29" ht="15.75">
      <c r="H44" s="19"/>
      <c r="I44" s="19"/>
      <c r="J44" s="485">
        <v>170</v>
      </c>
      <c r="K44" s="486">
        <v>98.88</v>
      </c>
      <c r="L44" s="163"/>
      <c r="M44" s="491">
        <v>150</v>
      </c>
      <c r="N44" s="492">
        <v>98.3282</v>
      </c>
      <c r="P44" s="436">
        <v>0.014369999999999999</v>
      </c>
      <c r="Q44" s="442">
        <f t="shared" si="0"/>
        <v>0.004379975999999999</v>
      </c>
      <c r="R44" s="449">
        <v>44.46</v>
      </c>
      <c r="S44" s="450">
        <f t="shared" si="1"/>
        <v>0.30875</v>
      </c>
      <c r="T44" s="434">
        <f t="shared" si="2"/>
        <v>0.154375</v>
      </c>
      <c r="U44" s="451">
        <f t="shared" si="3"/>
        <v>1064.3781551</v>
      </c>
      <c r="V44" s="434"/>
      <c r="W44" s="453">
        <v>0.014183000000000001</v>
      </c>
      <c r="X44" s="442">
        <f t="shared" si="4"/>
        <v>0.0043229784</v>
      </c>
      <c r="Y44" s="468">
        <v>47.44</v>
      </c>
      <c r="Z44" s="450">
        <f t="shared" si="5"/>
        <v>0.32944444444444443</v>
      </c>
      <c r="AA44" s="469">
        <f t="shared" si="6"/>
        <v>0.16472222222222221</v>
      </c>
      <c r="AB44" s="451">
        <f t="shared" si="7"/>
        <v>1135.7197408444445</v>
      </c>
      <c r="AC44" s="65"/>
    </row>
    <row r="45" spans="8:29" ht="15.75">
      <c r="H45" s="19"/>
      <c r="I45" s="19"/>
      <c r="J45" s="485">
        <v>180</v>
      </c>
      <c r="K45" s="486">
        <v>99.16</v>
      </c>
      <c r="L45" s="163"/>
      <c r="M45" s="491">
        <v>155</v>
      </c>
      <c r="N45" s="492">
        <v>100</v>
      </c>
      <c r="P45" s="436">
        <v>0.013137</v>
      </c>
      <c r="Q45" s="442">
        <f t="shared" si="0"/>
        <v>0.0040041576</v>
      </c>
      <c r="R45" s="449">
        <v>44.46</v>
      </c>
      <c r="S45" s="450">
        <f t="shared" si="1"/>
        <v>0.30875</v>
      </c>
      <c r="T45" s="434">
        <f t="shared" si="2"/>
        <v>0.154375</v>
      </c>
      <c r="U45" s="451">
        <f t="shared" si="3"/>
        <v>1064.3781551</v>
      </c>
      <c r="V45" s="434"/>
      <c r="W45" s="453">
        <v>0.013145</v>
      </c>
      <c r="X45" s="442">
        <f t="shared" si="4"/>
        <v>0.004006595999999999</v>
      </c>
      <c r="Y45" s="468">
        <v>47.59</v>
      </c>
      <c r="Z45" s="450">
        <f t="shared" si="5"/>
        <v>0.33048611111111115</v>
      </c>
      <c r="AA45" s="469">
        <f t="shared" si="6"/>
        <v>0.16524305555555557</v>
      </c>
      <c r="AB45" s="451">
        <f t="shared" si="7"/>
        <v>1139.3107602611112</v>
      </c>
      <c r="AC45" s="65"/>
    </row>
    <row r="46" spans="8:29" ht="15.75">
      <c r="H46" s="19"/>
      <c r="I46" s="19"/>
      <c r="J46" s="485">
        <v>190</v>
      </c>
      <c r="K46" s="486">
        <v>99.327</v>
      </c>
      <c r="L46" s="163"/>
      <c r="M46" s="491">
        <v>165</v>
      </c>
      <c r="N46" s="492">
        <v>100</v>
      </c>
      <c r="P46" s="436">
        <v>0.012034</v>
      </c>
      <c r="Q46" s="442">
        <f t="shared" si="0"/>
        <v>0.0036679631999999994</v>
      </c>
      <c r="R46" s="449">
        <v>44.74</v>
      </c>
      <c r="S46" s="450">
        <f t="shared" si="1"/>
        <v>0.31069444444444444</v>
      </c>
      <c r="T46" s="434">
        <f t="shared" si="2"/>
        <v>0.15534722222222222</v>
      </c>
      <c r="U46" s="451">
        <f t="shared" si="3"/>
        <v>1071.0813913444445</v>
      </c>
      <c r="V46" s="434"/>
      <c r="W46" s="453">
        <v>0.011915</v>
      </c>
      <c r="X46" s="442">
        <f t="shared" si="4"/>
        <v>0.0036316919999999997</v>
      </c>
      <c r="Y46" s="468">
        <v>47.72</v>
      </c>
      <c r="Z46" s="450">
        <f t="shared" si="5"/>
        <v>0.3313888888888889</v>
      </c>
      <c r="AA46" s="469">
        <f t="shared" si="6"/>
        <v>0.16569444444444445</v>
      </c>
      <c r="AB46" s="451">
        <f t="shared" si="7"/>
        <v>1142.422977088889</v>
      </c>
      <c r="AC46" s="65"/>
    </row>
    <row r="47" spans="8:29" ht="15.75">
      <c r="H47" s="19"/>
      <c r="I47" s="19"/>
      <c r="J47" s="485">
        <v>200</v>
      </c>
      <c r="K47" s="486">
        <v>99.487</v>
      </c>
      <c r="L47" s="163"/>
      <c r="M47" s="491">
        <v>170</v>
      </c>
      <c r="N47" s="492">
        <v>100</v>
      </c>
      <c r="P47" s="436">
        <v>0.011013</v>
      </c>
      <c r="Q47" s="442">
        <f t="shared" si="0"/>
        <v>0.0033567624</v>
      </c>
      <c r="R47" s="449">
        <v>45.44</v>
      </c>
      <c r="S47" s="450">
        <f t="shared" si="1"/>
        <v>0.31555555555555553</v>
      </c>
      <c r="T47" s="434">
        <f t="shared" si="2"/>
        <v>0.15777777777777777</v>
      </c>
      <c r="U47" s="451">
        <f t="shared" si="3"/>
        <v>1087.8394819555554</v>
      </c>
      <c r="V47" s="434"/>
      <c r="W47" s="453">
        <v>0.011057</v>
      </c>
      <c r="X47" s="442">
        <f t="shared" si="4"/>
        <v>0.0033701736000000004</v>
      </c>
      <c r="Y47" s="468">
        <v>47.41</v>
      </c>
      <c r="Z47" s="450">
        <f t="shared" si="5"/>
        <v>0.32923611111111106</v>
      </c>
      <c r="AA47" s="469">
        <f t="shared" si="6"/>
        <v>0.16461805555555553</v>
      </c>
      <c r="AB47" s="451">
        <f t="shared" si="7"/>
        <v>1135.001536961111</v>
      </c>
      <c r="AC47" s="65"/>
    </row>
    <row r="48" spans="8:29" ht="15.75">
      <c r="H48" s="19"/>
      <c r="I48" s="19"/>
      <c r="J48" s="485">
        <v>210</v>
      </c>
      <c r="K48" s="486">
        <v>99.627</v>
      </c>
      <c r="L48" s="163"/>
      <c r="M48" s="491">
        <v>175</v>
      </c>
      <c r="N48" s="492">
        <v>100</v>
      </c>
      <c r="P48" s="436">
        <v>0.009932999999999999</v>
      </c>
      <c r="Q48" s="442">
        <f t="shared" si="0"/>
        <v>0.0030275783999999997</v>
      </c>
      <c r="R48" s="449">
        <v>46.23</v>
      </c>
      <c r="S48" s="450">
        <f t="shared" si="1"/>
        <v>0.32104166666666667</v>
      </c>
      <c r="T48" s="434">
        <f t="shared" si="2"/>
        <v>0.16052083333333333</v>
      </c>
      <c r="U48" s="451">
        <f t="shared" si="3"/>
        <v>1106.7521842166666</v>
      </c>
      <c r="V48" s="434"/>
      <c r="W48" s="453">
        <v>0.009994000000000001</v>
      </c>
      <c r="X48" s="442">
        <f t="shared" si="4"/>
        <v>0.0030461712</v>
      </c>
      <c r="Y48" s="468">
        <v>47.39</v>
      </c>
      <c r="Z48" s="450">
        <f t="shared" si="5"/>
        <v>0.3290972222222222</v>
      </c>
      <c r="AA48" s="469">
        <f t="shared" si="6"/>
        <v>0.1645486111111111</v>
      </c>
      <c r="AB48" s="451">
        <f t="shared" si="7"/>
        <v>1134.5227343722222</v>
      </c>
      <c r="AC48" s="65"/>
    </row>
    <row r="49" spans="8:29" ht="15.75">
      <c r="H49" s="19"/>
      <c r="I49" s="19"/>
      <c r="J49" s="485">
        <v>220</v>
      </c>
      <c r="K49" s="486">
        <v>99.8</v>
      </c>
      <c r="L49" s="163"/>
      <c r="M49" s="491">
        <v>180</v>
      </c>
      <c r="N49" s="492">
        <v>100</v>
      </c>
      <c r="P49" s="436">
        <v>0.008979</v>
      </c>
      <c r="Q49" s="442">
        <f t="shared" si="0"/>
        <v>0.0027367991999999995</v>
      </c>
      <c r="R49" s="449">
        <v>46.79</v>
      </c>
      <c r="S49" s="450">
        <f t="shared" si="1"/>
        <v>0.32493055555555556</v>
      </c>
      <c r="T49" s="434">
        <f t="shared" si="2"/>
        <v>0.16246527777777778</v>
      </c>
      <c r="U49" s="451">
        <f t="shared" si="3"/>
        <v>1120.1586567055556</v>
      </c>
      <c r="V49" s="434"/>
      <c r="W49" s="453">
        <v>0.008976000000000001</v>
      </c>
      <c r="X49" s="442">
        <f t="shared" si="4"/>
        <v>0.0027358848000000003</v>
      </c>
      <c r="Y49" s="468">
        <v>46.13</v>
      </c>
      <c r="Z49" s="450">
        <f t="shared" si="5"/>
        <v>0.3203472222222222</v>
      </c>
      <c r="AA49" s="469">
        <f t="shared" si="6"/>
        <v>0.1601736111111111</v>
      </c>
      <c r="AB49" s="451">
        <f t="shared" si="7"/>
        <v>1104.3581712722223</v>
      </c>
      <c r="AC49" s="65"/>
    </row>
    <row r="50" spans="8:29" ht="15.75">
      <c r="H50" s="19"/>
      <c r="I50" s="19"/>
      <c r="J50" s="485">
        <v>230</v>
      </c>
      <c r="K50" s="486">
        <v>99.8</v>
      </c>
      <c r="L50" s="163"/>
      <c r="M50" s="491">
        <v>185</v>
      </c>
      <c r="N50" s="492">
        <v>100</v>
      </c>
      <c r="P50" s="436">
        <v>0.008092</v>
      </c>
      <c r="Q50" s="442">
        <f t="shared" si="0"/>
        <v>0.0024664416</v>
      </c>
      <c r="R50" s="449">
        <v>47.6</v>
      </c>
      <c r="S50" s="450">
        <f t="shared" si="1"/>
        <v>0.33055555555555555</v>
      </c>
      <c r="T50" s="434">
        <f t="shared" si="2"/>
        <v>0.16527777777777777</v>
      </c>
      <c r="U50" s="451">
        <f t="shared" si="3"/>
        <v>1139.5501615555554</v>
      </c>
      <c r="V50" s="434"/>
      <c r="W50" s="453">
        <v>0.008034000000000001</v>
      </c>
      <c r="X50" s="442">
        <f t="shared" si="4"/>
        <v>0.0024487632000000006</v>
      </c>
      <c r="Y50" s="468">
        <v>44.82</v>
      </c>
      <c r="Z50" s="450">
        <f t="shared" si="5"/>
        <v>0.31125</v>
      </c>
      <c r="AA50" s="469">
        <f t="shared" si="6"/>
        <v>0.155625</v>
      </c>
      <c r="AB50" s="451">
        <f t="shared" si="7"/>
        <v>1072.9966017000002</v>
      </c>
      <c r="AC50" s="65"/>
    </row>
    <row r="51" spans="8:29" ht="15.75">
      <c r="H51" s="19"/>
      <c r="I51" s="19"/>
      <c r="J51" s="485">
        <v>240</v>
      </c>
      <c r="K51" s="486">
        <v>99.853</v>
      </c>
      <c r="L51" s="163"/>
      <c r="M51" s="491">
        <v>190</v>
      </c>
      <c r="N51" s="492">
        <v>100</v>
      </c>
      <c r="P51" s="436">
        <v>0.006968</v>
      </c>
      <c r="Q51" s="442">
        <f t="shared" si="0"/>
        <v>0.0021238463999999997</v>
      </c>
      <c r="R51" s="449">
        <v>47.33</v>
      </c>
      <c r="S51" s="450">
        <f t="shared" si="1"/>
        <v>0.32868055555555553</v>
      </c>
      <c r="T51" s="434">
        <f t="shared" si="2"/>
        <v>0.16434027777777777</v>
      </c>
      <c r="U51" s="451">
        <f t="shared" si="3"/>
        <v>1133.0863266055555</v>
      </c>
      <c r="V51" s="434"/>
      <c r="W51" s="453">
        <v>0.006858</v>
      </c>
      <c r="X51" s="442">
        <f t="shared" si="4"/>
        <v>0.0020903184</v>
      </c>
      <c r="Y51" s="468">
        <v>44.13</v>
      </c>
      <c r="Z51" s="450">
        <f t="shared" si="5"/>
        <v>0.30645833333333333</v>
      </c>
      <c r="AA51" s="469">
        <f t="shared" si="6"/>
        <v>0.15322916666666667</v>
      </c>
      <c r="AB51" s="451">
        <f t="shared" si="7"/>
        <v>1056.4779123833332</v>
      </c>
      <c r="AC51" s="65"/>
    </row>
    <row r="52" spans="8:29" ht="15.75">
      <c r="H52" s="19"/>
      <c r="I52" s="19"/>
      <c r="J52" s="485">
        <v>250</v>
      </c>
      <c r="K52" s="486">
        <v>99.9</v>
      </c>
      <c r="L52" s="163"/>
      <c r="M52" s="491">
        <v>195</v>
      </c>
      <c r="N52" s="492">
        <v>100</v>
      </c>
      <c r="P52" s="436">
        <v>0.005861999999999999</v>
      </c>
      <c r="Q52" s="442">
        <f t="shared" si="0"/>
        <v>0.0017867375999999996</v>
      </c>
      <c r="R52" s="449">
        <v>44.46</v>
      </c>
      <c r="S52" s="450">
        <f t="shared" si="1"/>
        <v>0.30875</v>
      </c>
      <c r="T52" s="434">
        <f t="shared" si="2"/>
        <v>0.154375</v>
      </c>
      <c r="U52" s="451">
        <f t="shared" si="3"/>
        <v>1064.3781551</v>
      </c>
      <c r="V52" s="434"/>
      <c r="W52" s="453">
        <v>0.005816</v>
      </c>
      <c r="X52" s="442">
        <f t="shared" si="4"/>
        <v>0.0017727167999999998</v>
      </c>
      <c r="Y52" s="468">
        <v>42.55</v>
      </c>
      <c r="Z52" s="450">
        <f t="shared" si="5"/>
        <v>0.2954861111111111</v>
      </c>
      <c r="AA52" s="469">
        <f t="shared" si="6"/>
        <v>0.14774305555555556</v>
      </c>
      <c r="AB52" s="451">
        <f t="shared" si="7"/>
        <v>1018.6525078611111</v>
      </c>
      <c r="AC52" s="65"/>
    </row>
    <row r="53" spans="10:29" ht="16.5" thickBot="1">
      <c r="J53" s="485">
        <v>260</v>
      </c>
      <c r="K53" s="486">
        <v>99.953</v>
      </c>
      <c r="L53" s="336"/>
      <c r="M53" s="480">
        <v>200</v>
      </c>
      <c r="N53" s="493">
        <v>100</v>
      </c>
      <c r="P53" s="436">
        <v>0.004888999999999999</v>
      </c>
      <c r="Q53" s="442">
        <f t="shared" si="0"/>
        <v>0.0014901671999999998</v>
      </c>
      <c r="R53" s="449">
        <v>37.13</v>
      </c>
      <c r="S53" s="450">
        <f t="shared" si="1"/>
        <v>0.2578472222222222</v>
      </c>
      <c r="T53" s="434">
        <f t="shared" si="2"/>
        <v>0.1289236111111111</v>
      </c>
      <c r="U53" s="451">
        <f t="shared" si="3"/>
        <v>888.8970062722223</v>
      </c>
      <c r="V53" s="434"/>
      <c r="W53" s="453">
        <v>0.004837</v>
      </c>
      <c r="X53" s="442">
        <f t="shared" si="4"/>
        <v>0.0014743176</v>
      </c>
      <c r="Y53" s="468">
        <v>39.71</v>
      </c>
      <c r="Z53" s="450">
        <f t="shared" si="5"/>
        <v>0.2757638888888889</v>
      </c>
      <c r="AA53" s="469">
        <f t="shared" si="6"/>
        <v>0.13788194444444446</v>
      </c>
      <c r="AB53" s="451">
        <f t="shared" si="7"/>
        <v>950.6625402388889</v>
      </c>
      <c r="AC53" s="65"/>
    </row>
    <row r="54" spans="10:28" ht="15.75">
      <c r="J54" s="485">
        <v>270</v>
      </c>
      <c r="K54" s="486">
        <v>99.953</v>
      </c>
      <c r="L54" s="319"/>
      <c r="M54" s="18"/>
      <c r="N54" s="337"/>
      <c r="O54" s="335"/>
      <c r="P54" s="436">
        <v>0.003663</v>
      </c>
      <c r="Q54" s="442">
        <f t="shared" si="0"/>
        <v>0.0011164824</v>
      </c>
      <c r="R54" s="449">
        <v>28.16</v>
      </c>
      <c r="S54" s="450">
        <f t="shared" si="1"/>
        <v>0.19555555555555557</v>
      </c>
      <c r="T54" s="434">
        <f t="shared" si="2"/>
        <v>0.09777777777777778</v>
      </c>
      <c r="U54" s="451">
        <f t="shared" si="3"/>
        <v>674.1540451555555</v>
      </c>
      <c r="V54" s="434"/>
      <c r="W54" s="453">
        <v>0.0036899999999999997</v>
      </c>
      <c r="X54" s="442">
        <f t="shared" si="4"/>
        <v>0.001124712</v>
      </c>
      <c r="Y54" s="472">
        <v>33.3</v>
      </c>
      <c r="Z54" s="450">
        <f t="shared" si="5"/>
        <v>0.23124999999999998</v>
      </c>
      <c r="AA54" s="469">
        <f t="shared" si="6"/>
        <v>0.11562499999999999</v>
      </c>
      <c r="AB54" s="451">
        <f t="shared" si="7"/>
        <v>797.2063105</v>
      </c>
    </row>
    <row r="55" spans="10:28" ht="15.75">
      <c r="J55" s="485">
        <v>280</v>
      </c>
      <c r="K55" s="486">
        <v>99.983</v>
      </c>
      <c r="L55" s="319"/>
      <c r="M55" s="18"/>
      <c r="N55" s="337"/>
      <c r="O55" s="335"/>
      <c r="P55" s="436">
        <v>0.0027189999999999996</v>
      </c>
      <c r="Q55" s="442">
        <f t="shared" si="0"/>
        <v>0.0008287511999999999</v>
      </c>
      <c r="R55" s="449">
        <v>18.43</v>
      </c>
      <c r="S55" s="450">
        <f t="shared" si="1"/>
        <v>0.1279861111111111</v>
      </c>
      <c r="T55" s="434">
        <f t="shared" si="2"/>
        <v>0.06399305555555555</v>
      </c>
      <c r="U55" s="451">
        <f t="shared" si="3"/>
        <v>441.2165856611111</v>
      </c>
      <c r="V55" s="434"/>
      <c r="W55" s="453">
        <v>0.0026949999999999995</v>
      </c>
      <c r="X55" s="442">
        <f t="shared" si="4"/>
        <v>0.0008214359999999998</v>
      </c>
      <c r="Y55" s="472">
        <v>23.48</v>
      </c>
      <c r="Z55" s="450">
        <f t="shared" si="5"/>
        <v>0.16305555555555556</v>
      </c>
      <c r="AA55" s="469">
        <f t="shared" si="6"/>
        <v>0.08152777777777778</v>
      </c>
      <c r="AB55" s="451">
        <f t="shared" si="7"/>
        <v>562.1142393555556</v>
      </c>
    </row>
    <row r="56" spans="10:28" ht="15.75">
      <c r="J56" s="485">
        <v>290</v>
      </c>
      <c r="K56" s="486">
        <v>100</v>
      </c>
      <c r="L56" s="319"/>
      <c r="M56" s="18"/>
      <c r="N56" s="337"/>
      <c r="O56" s="335"/>
      <c r="P56" s="436">
        <v>0.0017169999999999998</v>
      </c>
      <c r="Q56" s="442">
        <f t="shared" si="0"/>
        <v>0.0005233416</v>
      </c>
      <c r="R56" s="449">
        <v>7.3</v>
      </c>
      <c r="S56" s="450">
        <f t="shared" si="1"/>
        <v>0.050694444444444445</v>
      </c>
      <c r="T56" s="434">
        <f t="shared" si="2"/>
        <v>0.025347222222222222</v>
      </c>
      <c r="U56" s="451">
        <f t="shared" si="3"/>
        <v>174.76294494444443</v>
      </c>
      <c r="V56" s="434"/>
      <c r="W56" s="453">
        <v>0.0016140000000000002</v>
      </c>
      <c r="X56" s="442">
        <f t="shared" si="4"/>
        <v>0.0004919472</v>
      </c>
      <c r="Y56" s="472">
        <v>9.76</v>
      </c>
      <c r="Z56" s="450">
        <f t="shared" si="5"/>
        <v>0.06777777777777777</v>
      </c>
      <c r="AA56" s="469">
        <f t="shared" si="6"/>
        <v>0.033888888888888885</v>
      </c>
      <c r="AB56" s="451">
        <f t="shared" si="7"/>
        <v>233.65566337777776</v>
      </c>
    </row>
    <row r="57" spans="10:28" ht="16.5" thickBot="1">
      <c r="J57" s="487">
        <v>300</v>
      </c>
      <c r="K57" s="488">
        <v>100</v>
      </c>
      <c r="L57" s="319"/>
      <c r="M57" s="18"/>
      <c r="N57" s="337"/>
      <c r="O57" s="335"/>
      <c r="P57" s="436">
        <v>0.00081</v>
      </c>
      <c r="Q57" s="442">
        <f t="shared" si="0"/>
        <v>0.00024688799999999996</v>
      </c>
      <c r="R57" s="449">
        <v>0.06000000000000005</v>
      </c>
      <c r="S57" s="450">
        <f t="shared" si="1"/>
        <v>0.000416666666666667</v>
      </c>
      <c r="T57" s="434">
        <f t="shared" si="2"/>
        <v>0.0002083333333333335</v>
      </c>
      <c r="U57" s="451">
        <f t="shared" si="3"/>
        <v>1.436407766666668</v>
      </c>
      <c r="V57" s="434"/>
      <c r="W57" s="453">
        <v>0.0007060000000000002</v>
      </c>
      <c r="X57" s="442">
        <f t="shared" si="4"/>
        <v>0.00021518880000000008</v>
      </c>
      <c r="Y57" s="472">
        <v>0.05999999999999994</v>
      </c>
      <c r="Z57" s="450">
        <f t="shared" si="5"/>
        <v>0.00041666666666666626</v>
      </c>
      <c r="AA57" s="469">
        <f t="shared" si="6"/>
        <v>0.00020833333333333313</v>
      </c>
      <c r="AB57" s="451">
        <f t="shared" si="7"/>
        <v>1.4364077666666653</v>
      </c>
    </row>
    <row r="58" spans="10:28" ht="13.5" thickBot="1">
      <c r="J58" s="316"/>
      <c r="K58" s="317"/>
      <c r="L58" s="319"/>
      <c r="M58" s="18"/>
      <c r="N58" s="337"/>
      <c r="O58" s="335"/>
      <c r="P58" s="436">
        <v>0.000402</v>
      </c>
      <c r="Q58" s="442">
        <f t="shared" si="0"/>
        <v>0.0001225296</v>
      </c>
      <c r="R58" s="449">
        <v>0.07000000000000006</v>
      </c>
      <c r="S58" s="450">
        <f t="shared" si="1"/>
        <v>0.00048611111111111153</v>
      </c>
      <c r="T58" s="434">
        <f t="shared" si="2"/>
        <v>0.00024305555555555577</v>
      </c>
      <c r="U58" s="451">
        <f t="shared" si="3"/>
        <v>1.6758090611111125</v>
      </c>
      <c r="V58" s="434"/>
      <c r="W58" s="458">
        <v>0.0003200000000000002</v>
      </c>
      <c r="X58" s="443">
        <f t="shared" si="4"/>
        <v>9.753600000000005E-05</v>
      </c>
      <c r="Y58" s="473">
        <v>0.09</v>
      </c>
      <c r="Z58" s="470">
        <f t="shared" si="5"/>
        <v>0.000625</v>
      </c>
      <c r="AA58" s="471">
        <f t="shared" si="6"/>
        <v>0.0003125</v>
      </c>
      <c r="AB58" s="452">
        <f t="shared" si="7"/>
        <v>2.15461165</v>
      </c>
    </row>
    <row r="59" spans="10:28" ht="12.75">
      <c r="J59" s="318"/>
      <c r="K59" s="319"/>
      <c r="L59" s="319"/>
      <c r="M59" s="18"/>
      <c r="N59" s="337"/>
      <c r="O59" s="335"/>
      <c r="P59" s="436">
        <v>9.999999999999983E-05</v>
      </c>
      <c r="Q59" s="442">
        <f t="shared" si="0"/>
        <v>3.0479999999999945E-05</v>
      </c>
      <c r="R59" s="449">
        <v>0.11</v>
      </c>
      <c r="S59" s="450">
        <f t="shared" si="1"/>
        <v>0.0007638888888888889</v>
      </c>
      <c r="T59" s="434">
        <f t="shared" si="2"/>
        <v>0.00038194444444444446</v>
      </c>
      <c r="U59" s="451">
        <f t="shared" si="3"/>
        <v>2.633414238888889</v>
      </c>
      <c r="V59" s="434"/>
      <c r="W59" s="459"/>
      <c r="X59" s="38"/>
      <c r="Y59" s="455"/>
      <c r="Z59" s="450"/>
      <c r="AA59" s="454"/>
      <c r="AB59" s="462"/>
    </row>
    <row r="60" spans="10:28" ht="13.5" thickBot="1">
      <c r="J60" s="318"/>
      <c r="K60" s="319"/>
      <c r="L60" s="319"/>
      <c r="M60" s="18"/>
      <c r="N60" s="337"/>
      <c r="O60" s="335"/>
      <c r="P60" s="436">
        <v>0.00014399999999999981</v>
      </c>
      <c r="Q60" s="443">
        <f t="shared" si="0"/>
        <v>4.389119999999994E-05</v>
      </c>
      <c r="R60" s="449">
        <v>0</v>
      </c>
      <c r="S60" s="450">
        <f t="shared" si="1"/>
        <v>0</v>
      </c>
      <c r="T60" s="434">
        <f t="shared" si="2"/>
        <v>0</v>
      </c>
      <c r="U60" s="451">
        <f t="shared" si="3"/>
        <v>0</v>
      </c>
      <c r="V60" s="434"/>
      <c r="W60" s="460"/>
      <c r="X60" s="38"/>
      <c r="Y60" s="455"/>
      <c r="Z60" s="450"/>
      <c r="AA60" s="454"/>
      <c r="AB60" s="462"/>
    </row>
    <row r="61" spans="10:28" ht="13.5" thickBot="1">
      <c r="J61" s="318"/>
      <c r="K61" s="319"/>
      <c r="L61" s="319"/>
      <c r="M61" s="18"/>
      <c r="N61" s="337"/>
      <c r="O61" s="428"/>
      <c r="P61" s="448">
        <v>0</v>
      </c>
      <c r="Q61" s="435">
        <f t="shared" si="0"/>
        <v>0</v>
      </c>
      <c r="R61" s="498">
        <v>0.16</v>
      </c>
      <c r="S61" s="470">
        <f t="shared" si="1"/>
        <v>0.0011111111111111111</v>
      </c>
      <c r="T61" s="499">
        <f t="shared" si="2"/>
        <v>0.0005555555555555556</v>
      </c>
      <c r="U61" s="452">
        <f t="shared" si="3"/>
        <v>3.830420711111111</v>
      </c>
      <c r="V61" s="434"/>
      <c r="W61" s="461"/>
      <c r="X61" s="38"/>
      <c r="Y61" s="455"/>
      <c r="Z61" s="455"/>
      <c r="AA61" s="455"/>
      <c r="AB61" s="67"/>
    </row>
    <row r="62" spans="10:28" s="18" customFormat="1" ht="12.75">
      <c r="J62" s="318"/>
      <c r="K62" s="319"/>
      <c r="L62" s="319"/>
      <c r="N62" s="337"/>
      <c r="O62" s="337"/>
      <c r="P62" s="337"/>
      <c r="Q62" s="431"/>
      <c r="R62" s="429"/>
      <c r="S62" s="337"/>
      <c r="T62" s="337"/>
      <c r="U62" s="337"/>
      <c r="V62" s="337"/>
      <c r="W62" s="337"/>
      <c r="X62" s="38"/>
      <c r="Y62" s="455"/>
      <c r="Z62" s="455"/>
      <c r="AA62" s="455"/>
      <c r="AB62" s="67"/>
    </row>
    <row r="63" spans="10:27" s="18" customFormat="1" ht="12.75">
      <c r="J63" s="318"/>
      <c r="K63" s="319"/>
      <c r="L63" s="319"/>
      <c r="N63" s="337"/>
      <c r="O63" s="337"/>
      <c r="P63" s="337"/>
      <c r="Q63" s="431"/>
      <c r="R63" s="429"/>
      <c r="S63" s="337"/>
      <c r="T63" s="337"/>
      <c r="U63" s="337"/>
      <c r="V63" s="337"/>
      <c r="W63" s="337"/>
      <c r="X63" s="431"/>
      <c r="Y63" s="430"/>
      <c r="Z63" s="430"/>
      <c r="AA63" s="430"/>
    </row>
    <row r="64" spans="10:27" s="18" customFormat="1" ht="12.75">
      <c r="J64" s="318"/>
      <c r="K64" s="319"/>
      <c r="L64" s="319"/>
      <c r="N64" s="337"/>
      <c r="O64" s="337"/>
      <c r="P64" s="337"/>
      <c r="Q64" s="431"/>
      <c r="R64" s="429"/>
      <c r="S64" s="337"/>
      <c r="T64" s="337"/>
      <c r="U64" s="337"/>
      <c r="V64" s="337"/>
      <c r="W64" s="337"/>
      <c r="X64" s="431"/>
      <c r="Y64" s="430"/>
      <c r="Z64" s="430"/>
      <c r="AA64" s="430"/>
    </row>
    <row r="65" spans="10:27" s="18" customFormat="1" ht="12.75">
      <c r="J65" s="318"/>
      <c r="K65" s="319"/>
      <c r="L65" s="319"/>
      <c r="N65" s="337"/>
      <c r="O65" s="337"/>
      <c r="P65" s="337"/>
      <c r="Q65" s="431"/>
      <c r="S65" s="337"/>
      <c r="T65" s="337"/>
      <c r="U65" s="337"/>
      <c r="V65" s="337"/>
      <c r="W65" s="337"/>
      <c r="X65" s="431"/>
      <c r="Y65" s="430"/>
      <c r="Z65" s="430"/>
      <c r="AA65" s="430"/>
    </row>
    <row r="66" spans="10:27" s="18" customFormat="1" ht="12.75">
      <c r="J66" s="318"/>
      <c r="K66" s="319"/>
      <c r="L66" s="319"/>
      <c r="N66" s="337"/>
      <c r="O66" s="337"/>
      <c r="P66" s="337"/>
      <c r="Q66" s="431"/>
      <c r="S66" s="337"/>
      <c r="T66" s="337"/>
      <c r="U66" s="337"/>
      <c r="V66" s="337"/>
      <c r="W66" s="337"/>
      <c r="X66" s="431"/>
      <c r="Y66" s="430"/>
      <c r="Z66" s="430"/>
      <c r="AA66" s="430"/>
    </row>
    <row r="67" spans="10:27" s="18" customFormat="1" ht="12.75">
      <c r="J67" s="318"/>
      <c r="K67" s="319"/>
      <c r="L67" s="319"/>
      <c r="N67" s="337"/>
      <c r="O67" s="337"/>
      <c r="P67" s="337"/>
      <c r="Q67" s="431"/>
      <c r="S67" s="337"/>
      <c r="T67" s="337"/>
      <c r="U67" s="337"/>
      <c r="V67" s="337"/>
      <c r="W67" s="337"/>
      <c r="X67" s="431"/>
      <c r="Y67" s="430"/>
      <c r="Z67" s="430"/>
      <c r="AA67" s="430"/>
    </row>
    <row r="68" spans="10:27" s="18" customFormat="1" ht="12.75">
      <c r="J68" s="318"/>
      <c r="K68" s="319"/>
      <c r="L68" s="319"/>
      <c r="N68" s="337"/>
      <c r="O68" s="337"/>
      <c r="P68" s="337"/>
      <c r="Q68" s="431"/>
      <c r="S68" s="337"/>
      <c r="T68" s="337"/>
      <c r="U68" s="337"/>
      <c r="V68" s="337"/>
      <c r="W68" s="337"/>
      <c r="X68" s="431"/>
      <c r="Y68" s="430"/>
      <c r="Z68" s="430"/>
      <c r="AA68" s="430"/>
    </row>
    <row r="69" spans="10:27" s="18" customFormat="1" ht="12.75">
      <c r="J69" s="318"/>
      <c r="K69" s="319"/>
      <c r="L69" s="319"/>
      <c r="N69" s="337"/>
      <c r="O69" s="337"/>
      <c r="P69" s="337"/>
      <c r="Q69" s="431"/>
      <c r="S69" s="337"/>
      <c r="T69" s="337"/>
      <c r="U69" s="337"/>
      <c r="V69" s="337"/>
      <c r="W69" s="337"/>
      <c r="X69" s="431"/>
      <c r="Y69" s="430"/>
      <c r="Z69" s="430"/>
      <c r="AA69" s="430"/>
    </row>
    <row r="70" spans="10:27" s="18" customFormat="1" ht="12.75">
      <c r="J70" s="318"/>
      <c r="K70" s="319"/>
      <c r="L70" s="319"/>
      <c r="N70" s="337"/>
      <c r="O70" s="337"/>
      <c r="P70" s="337"/>
      <c r="Q70" s="431"/>
      <c r="S70" s="337"/>
      <c r="T70" s="337"/>
      <c r="U70" s="337"/>
      <c r="V70" s="337"/>
      <c r="W70" s="337"/>
      <c r="X70" s="431"/>
      <c r="Y70" s="430"/>
      <c r="Z70" s="430"/>
      <c r="AA70" s="430"/>
    </row>
    <row r="71" spans="10:27" s="18" customFormat="1" ht="12.75">
      <c r="J71" s="318"/>
      <c r="K71" s="319"/>
      <c r="L71" s="319"/>
      <c r="N71" s="337"/>
      <c r="O71" s="337"/>
      <c r="P71" s="337"/>
      <c r="Q71" s="431"/>
      <c r="S71" s="337"/>
      <c r="T71" s="337"/>
      <c r="U71" s="337"/>
      <c r="V71" s="337"/>
      <c r="W71" s="337"/>
      <c r="X71" s="431"/>
      <c r="Y71" s="430"/>
      <c r="Z71" s="430"/>
      <c r="AA71" s="430"/>
    </row>
    <row r="72" spans="10:27" s="18" customFormat="1" ht="12.75">
      <c r="J72" s="318"/>
      <c r="K72" s="319"/>
      <c r="L72" s="319"/>
      <c r="N72" s="337"/>
      <c r="O72" s="337"/>
      <c r="P72" s="337"/>
      <c r="Q72" s="431"/>
      <c r="S72" s="337"/>
      <c r="T72" s="337"/>
      <c r="U72" s="337"/>
      <c r="V72" s="337"/>
      <c r="W72" s="337"/>
      <c r="X72" s="431"/>
      <c r="Y72" s="430"/>
      <c r="Z72" s="430"/>
      <c r="AA72" s="430"/>
    </row>
    <row r="73" spans="10:27" s="18" customFormat="1" ht="12.75">
      <c r="J73" s="318"/>
      <c r="K73" s="319"/>
      <c r="L73" s="319"/>
      <c r="N73" s="337"/>
      <c r="O73" s="337"/>
      <c r="P73" s="337"/>
      <c r="Q73" s="431"/>
      <c r="S73" s="337"/>
      <c r="T73" s="337"/>
      <c r="U73" s="337"/>
      <c r="V73" s="337"/>
      <c r="W73" s="337"/>
      <c r="X73" s="431"/>
      <c r="Y73" s="430"/>
      <c r="Z73" s="430"/>
      <c r="AA73" s="430"/>
    </row>
    <row r="74" spans="10:27" s="18" customFormat="1" ht="12.75">
      <c r="J74" s="318"/>
      <c r="K74" s="319"/>
      <c r="L74" s="319"/>
      <c r="N74" s="337"/>
      <c r="O74" s="337"/>
      <c r="P74" s="337"/>
      <c r="Q74" s="431"/>
      <c r="S74" s="337"/>
      <c r="T74" s="337"/>
      <c r="U74" s="337"/>
      <c r="V74" s="337"/>
      <c r="W74" s="337"/>
      <c r="X74" s="431"/>
      <c r="Y74" s="430"/>
      <c r="Z74" s="430"/>
      <c r="AA74" s="430"/>
    </row>
    <row r="75" spans="10:27" s="18" customFormat="1" ht="12.75">
      <c r="J75" s="318"/>
      <c r="K75" s="319"/>
      <c r="L75" s="319"/>
      <c r="N75" s="337"/>
      <c r="O75" s="337"/>
      <c r="P75" s="337"/>
      <c r="Q75" s="431"/>
      <c r="S75" s="337"/>
      <c r="T75" s="337"/>
      <c r="U75" s="337"/>
      <c r="V75" s="337"/>
      <c r="W75" s="337"/>
      <c r="X75" s="431"/>
      <c r="Y75" s="430"/>
      <c r="Z75" s="430"/>
      <c r="AA75" s="430"/>
    </row>
    <row r="76" spans="10:27" s="18" customFormat="1" ht="12.75">
      <c r="J76" s="318"/>
      <c r="K76" s="319"/>
      <c r="L76" s="319"/>
      <c r="N76" s="337"/>
      <c r="O76" s="337"/>
      <c r="P76" s="337"/>
      <c r="Q76" s="431"/>
      <c r="S76" s="337"/>
      <c r="T76" s="337"/>
      <c r="U76" s="337"/>
      <c r="V76" s="337"/>
      <c r="W76" s="337"/>
      <c r="X76" s="431"/>
      <c r="Y76" s="430"/>
      <c r="Z76" s="430"/>
      <c r="AA76" s="430"/>
    </row>
    <row r="77" spans="10:27" s="18" customFormat="1" ht="12.75">
      <c r="J77" s="318"/>
      <c r="K77" s="319"/>
      <c r="L77" s="319"/>
      <c r="N77" s="337"/>
      <c r="O77" s="337"/>
      <c r="P77" s="337"/>
      <c r="Q77" s="431"/>
      <c r="S77" s="337"/>
      <c r="T77" s="337"/>
      <c r="U77" s="337"/>
      <c r="V77" s="337"/>
      <c r="W77" s="337"/>
      <c r="X77" s="431"/>
      <c r="Y77" s="430"/>
      <c r="Z77" s="430"/>
      <c r="AA77" s="430"/>
    </row>
    <row r="78" spans="10:27" s="18" customFormat="1" ht="12.75">
      <c r="J78" s="318"/>
      <c r="K78" s="319"/>
      <c r="L78" s="319"/>
      <c r="N78" s="337"/>
      <c r="O78" s="337"/>
      <c r="P78" s="337"/>
      <c r="Q78" s="431"/>
      <c r="S78" s="337"/>
      <c r="T78" s="337"/>
      <c r="U78" s="337"/>
      <c r="V78" s="337"/>
      <c r="W78" s="337"/>
      <c r="X78" s="431"/>
      <c r="Y78" s="430"/>
      <c r="Z78" s="430"/>
      <c r="AA78" s="430"/>
    </row>
    <row r="79" spans="10:27" s="18" customFormat="1" ht="12.75">
      <c r="J79" s="318"/>
      <c r="K79" s="319"/>
      <c r="L79" s="319"/>
      <c r="N79" s="337"/>
      <c r="O79" s="337"/>
      <c r="P79" s="337"/>
      <c r="Q79" s="431"/>
      <c r="S79" s="337"/>
      <c r="T79" s="337"/>
      <c r="U79" s="337"/>
      <c r="V79" s="337"/>
      <c r="W79" s="337"/>
      <c r="X79" s="431"/>
      <c r="Y79" s="430"/>
      <c r="Z79" s="430"/>
      <c r="AA79" s="430"/>
    </row>
    <row r="80" spans="10:27" s="18" customFormat="1" ht="12.75">
      <c r="J80" s="318"/>
      <c r="K80" s="319"/>
      <c r="L80" s="319"/>
      <c r="N80" s="337"/>
      <c r="O80" s="337"/>
      <c r="P80" s="337"/>
      <c r="Q80" s="431"/>
      <c r="S80" s="337"/>
      <c r="T80" s="337"/>
      <c r="U80" s="337"/>
      <c r="V80" s="337"/>
      <c r="W80" s="337"/>
      <c r="X80" s="431"/>
      <c r="Y80" s="430"/>
      <c r="Z80" s="430"/>
      <c r="AA80" s="430"/>
    </row>
    <row r="81" spans="10:27" s="18" customFormat="1" ht="12.75">
      <c r="J81" s="318"/>
      <c r="K81" s="319"/>
      <c r="L81" s="319"/>
      <c r="N81" s="337"/>
      <c r="O81" s="337"/>
      <c r="P81" s="337"/>
      <c r="Q81" s="431"/>
      <c r="S81" s="337"/>
      <c r="T81" s="337"/>
      <c r="U81" s="337"/>
      <c r="V81" s="337"/>
      <c r="W81" s="337"/>
      <c r="X81" s="431"/>
      <c r="Y81" s="430"/>
      <c r="Z81" s="430"/>
      <c r="AA81" s="430"/>
    </row>
    <row r="82" spans="10:27" s="18" customFormat="1" ht="12.75">
      <c r="J82" s="318"/>
      <c r="K82" s="319"/>
      <c r="L82" s="319"/>
      <c r="N82" s="337"/>
      <c r="O82" s="337"/>
      <c r="P82" s="337"/>
      <c r="Q82" s="431"/>
      <c r="S82" s="337"/>
      <c r="T82" s="337"/>
      <c r="U82" s="337"/>
      <c r="V82" s="337"/>
      <c r="W82" s="337"/>
      <c r="X82" s="431"/>
      <c r="Y82" s="430"/>
      <c r="Z82" s="430"/>
      <c r="AA82" s="430"/>
    </row>
    <row r="83" spans="10:27" s="18" customFormat="1" ht="12.75">
      <c r="J83" s="318"/>
      <c r="K83" s="319"/>
      <c r="L83" s="319"/>
      <c r="N83" s="337"/>
      <c r="O83" s="337"/>
      <c r="P83" s="337"/>
      <c r="Q83" s="431"/>
      <c r="S83" s="337"/>
      <c r="T83" s="337"/>
      <c r="U83" s="337"/>
      <c r="V83" s="337"/>
      <c r="W83" s="337"/>
      <c r="X83" s="431"/>
      <c r="Y83" s="430"/>
      <c r="Z83" s="430"/>
      <c r="AA83" s="430"/>
    </row>
    <row r="84" spans="10:27" s="18" customFormat="1" ht="12.75">
      <c r="J84" s="318"/>
      <c r="K84" s="319"/>
      <c r="L84" s="319"/>
      <c r="N84" s="337"/>
      <c r="O84" s="337"/>
      <c r="P84" s="337"/>
      <c r="Q84" s="431"/>
      <c r="S84" s="337"/>
      <c r="T84" s="337"/>
      <c r="U84" s="337"/>
      <c r="V84" s="337"/>
      <c r="W84" s="337"/>
      <c r="X84" s="431"/>
      <c r="Y84" s="430"/>
      <c r="Z84" s="430"/>
      <c r="AA84" s="430"/>
    </row>
    <row r="85" spans="10:27" s="18" customFormat="1" ht="12.75">
      <c r="J85" s="318"/>
      <c r="K85" s="319"/>
      <c r="L85" s="319"/>
      <c r="N85" s="337"/>
      <c r="O85" s="337"/>
      <c r="P85" s="337"/>
      <c r="Q85" s="431"/>
      <c r="S85" s="337"/>
      <c r="T85" s="337"/>
      <c r="U85" s="337"/>
      <c r="V85" s="337"/>
      <c r="W85" s="337"/>
      <c r="X85" s="431"/>
      <c r="Y85" s="430"/>
      <c r="Z85" s="430"/>
      <c r="AA85" s="430"/>
    </row>
    <row r="86" spans="10:27" s="18" customFormat="1" ht="12.75">
      <c r="J86" s="318"/>
      <c r="K86" s="319"/>
      <c r="L86" s="319"/>
      <c r="N86" s="337"/>
      <c r="O86" s="337"/>
      <c r="P86" s="337"/>
      <c r="Q86" s="431"/>
      <c r="S86" s="337"/>
      <c r="T86" s="337"/>
      <c r="U86" s="337"/>
      <c r="V86" s="337"/>
      <c r="W86" s="337"/>
      <c r="X86" s="431"/>
      <c r="Y86" s="430"/>
      <c r="Z86" s="430"/>
      <c r="AA86" s="430"/>
    </row>
    <row r="87" spans="10:27" s="18" customFormat="1" ht="12.75">
      <c r="J87" s="318"/>
      <c r="K87" s="319"/>
      <c r="L87" s="319"/>
      <c r="N87" s="337"/>
      <c r="O87" s="337"/>
      <c r="P87" s="337"/>
      <c r="Q87" s="431"/>
      <c r="S87" s="337"/>
      <c r="T87" s="337"/>
      <c r="U87" s="337"/>
      <c r="V87" s="337"/>
      <c r="W87" s="337"/>
      <c r="X87" s="431"/>
      <c r="Y87" s="430"/>
      <c r="Z87" s="430"/>
      <c r="AA87" s="430"/>
    </row>
    <row r="88" spans="10:27" s="18" customFormat="1" ht="12.75">
      <c r="J88" s="318"/>
      <c r="K88" s="319"/>
      <c r="L88" s="319"/>
      <c r="N88" s="337"/>
      <c r="O88" s="337"/>
      <c r="P88" s="337"/>
      <c r="Q88" s="431"/>
      <c r="S88" s="337"/>
      <c r="T88" s="337"/>
      <c r="U88" s="337"/>
      <c r="V88" s="337"/>
      <c r="W88" s="337"/>
      <c r="X88" s="431"/>
      <c r="Y88" s="430"/>
      <c r="Z88" s="430"/>
      <c r="AA88" s="430"/>
    </row>
    <row r="89" spans="10:27" s="18" customFormat="1" ht="12.75">
      <c r="J89" s="318"/>
      <c r="K89" s="319"/>
      <c r="L89" s="319"/>
      <c r="N89" s="337"/>
      <c r="O89" s="337"/>
      <c r="P89" s="337"/>
      <c r="Q89" s="431"/>
      <c r="S89" s="337"/>
      <c r="T89" s="337"/>
      <c r="U89" s="337"/>
      <c r="V89" s="337"/>
      <c r="W89" s="337"/>
      <c r="X89" s="431"/>
      <c r="Y89" s="430"/>
      <c r="Z89" s="430"/>
      <c r="AA89" s="430"/>
    </row>
    <row r="90" spans="10:27" s="18" customFormat="1" ht="12.75">
      <c r="J90" s="318"/>
      <c r="K90" s="319"/>
      <c r="L90" s="319"/>
      <c r="N90" s="337"/>
      <c r="O90" s="337"/>
      <c r="P90" s="337"/>
      <c r="Q90" s="431"/>
      <c r="S90" s="337"/>
      <c r="T90" s="337"/>
      <c r="U90" s="337"/>
      <c r="V90" s="337"/>
      <c r="W90" s="337"/>
      <c r="X90" s="431"/>
      <c r="Y90" s="430"/>
      <c r="Z90" s="430"/>
      <c r="AA90" s="430"/>
    </row>
    <row r="91" spans="10:27" s="18" customFormat="1" ht="12.75">
      <c r="J91" s="318"/>
      <c r="K91" s="319"/>
      <c r="L91" s="319"/>
      <c r="N91" s="337"/>
      <c r="O91" s="337"/>
      <c r="P91" s="337"/>
      <c r="Q91" s="431"/>
      <c r="S91" s="337"/>
      <c r="T91" s="337"/>
      <c r="U91" s="337"/>
      <c r="V91" s="337"/>
      <c r="W91" s="337"/>
      <c r="X91" s="431"/>
      <c r="Y91" s="430"/>
      <c r="Z91" s="430"/>
      <c r="AA91" s="430"/>
    </row>
    <row r="92" spans="10:27" s="18" customFormat="1" ht="12.75">
      <c r="J92" s="318"/>
      <c r="K92" s="319"/>
      <c r="L92" s="319"/>
      <c r="N92" s="337"/>
      <c r="O92" s="337"/>
      <c r="P92" s="337"/>
      <c r="Q92" s="431"/>
      <c r="S92" s="337"/>
      <c r="T92" s="337"/>
      <c r="U92" s="337"/>
      <c r="V92" s="337"/>
      <c r="W92" s="337"/>
      <c r="X92" s="431"/>
      <c r="Y92" s="430"/>
      <c r="Z92" s="430"/>
      <c r="AA92" s="430"/>
    </row>
    <row r="93" spans="10:27" s="18" customFormat="1" ht="12.75">
      <c r="J93" s="318"/>
      <c r="K93" s="319"/>
      <c r="L93" s="319"/>
      <c r="N93" s="337"/>
      <c r="O93" s="337"/>
      <c r="P93" s="337"/>
      <c r="Q93" s="431"/>
      <c r="S93" s="337"/>
      <c r="T93" s="337"/>
      <c r="U93" s="337"/>
      <c r="V93" s="337"/>
      <c r="W93" s="337"/>
      <c r="X93" s="431"/>
      <c r="Y93" s="430"/>
      <c r="Z93" s="430"/>
      <c r="AA93" s="430"/>
    </row>
    <row r="94" spans="10:27" s="18" customFormat="1" ht="12.75">
      <c r="J94" s="318"/>
      <c r="K94" s="319"/>
      <c r="L94" s="319"/>
      <c r="N94" s="337"/>
      <c r="O94" s="337"/>
      <c r="P94" s="337"/>
      <c r="Q94" s="431"/>
      <c r="S94" s="337"/>
      <c r="T94" s="337"/>
      <c r="U94" s="337"/>
      <c r="V94" s="337"/>
      <c r="W94" s="337"/>
      <c r="X94" s="431"/>
      <c r="Y94" s="430"/>
      <c r="Z94" s="430"/>
      <c r="AA94" s="430"/>
    </row>
    <row r="95" spans="10:27" s="18" customFormat="1" ht="12.75">
      <c r="J95" s="318"/>
      <c r="K95" s="319"/>
      <c r="L95" s="319"/>
      <c r="N95" s="337"/>
      <c r="O95" s="337"/>
      <c r="P95" s="337"/>
      <c r="Q95" s="431"/>
      <c r="S95" s="337"/>
      <c r="T95" s="337"/>
      <c r="U95" s="337"/>
      <c r="V95" s="337"/>
      <c r="W95" s="337"/>
      <c r="X95" s="431"/>
      <c r="Y95" s="430"/>
      <c r="Z95" s="430"/>
      <c r="AA95" s="430"/>
    </row>
    <row r="96" spans="10:27" s="18" customFormat="1" ht="12.75">
      <c r="J96" s="318"/>
      <c r="K96" s="319"/>
      <c r="L96" s="319"/>
      <c r="N96" s="337"/>
      <c r="O96" s="337"/>
      <c r="P96" s="337"/>
      <c r="Q96" s="431"/>
      <c r="S96" s="337"/>
      <c r="T96" s="337"/>
      <c r="U96" s="337"/>
      <c r="V96" s="337"/>
      <c r="W96" s="337"/>
      <c r="X96" s="431"/>
      <c r="Y96" s="430"/>
      <c r="Z96" s="430"/>
      <c r="AA96" s="430"/>
    </row>
    <row r="97" spans="10:27" s="18" customFormat="1" ht="12.75">
      <c r="J97" s="318"/>
      <c r="K97" s="319"/>
      <c r="L97" s="319"/>
      <c r="N97" s="337"/>
      <c r="O97" s="337"/>
      <c r="P97" s="337"/>
      <c r="Q97" s="431"/>
      <c r="S97" s="337"/>
      <c r="T97" s="337"/>
      <c r="U97" s="337"/>
      <c r="V97" s="337"/>
      <c r="W97" s="337"/>
      <c r="X97" s="431"/>
      <c r="Y97" s="430"/>
      <c r="Z97" s="430"/>
      <c r="AA97" s="430"/>
    </row>
    <row r="98" spans="10:27" s="18" customFormat="1" ht="12.75">
      <c r="J98" s="318"/>
      <c r="K98" s="319"/>
      <c r="L98" s="319"/>
      <c r="N98" s="337"/>
      <c r="O98" s="337"/>
      <c r="P98" s="337"/>
      <c r="Q98" s="431"/>
      <c r="S98" s="337"/>
      <c r="T98" s="337"/>
      <c r="U98" s="337"/>
      <c r="V98" s="337"/>
      <c r="W98" s="337"/>
      <c r="X98" s="431"/>
      <c r="Y98" s="430"/>
      <c r="Z98" s="430"/>
      <c r="AA98" s="430"/>
    </row>
    <row r="99" spans="10:27" s="18" customFormat="1" ht="12.75">
      <c r="J99" s="318"/>
      <c r="K99" s="319"/>
      <c r="L99" s="319"/>
      <c r="N99" s="337"/>
      <c r="O99" s="337"/>
      <c r="P99" s="337"/>
      <c r="Q99" s="431"/>
      <c r="S99" s="337"/>
      <c r="T99" s="337"/>
      <c r="U99" s="337"/>
      <c r="V99" s="337"/>
      <c r="W99" s="337"/>
      <c r="X99" s="431"/>
      <c r="Y99" s="430"/>
      <c r="Z99" s="430"/>
      <c r="AA99" s="430"/>
    </row>
    <row r="100" spans="10:27" s="18" customFormat="1" ht="12.75">
      <c r="J100" s="318"/>
      <c r="K100" s="319"/>
      <c r="L100" s="319"/>
      <c r="N100" s="337"/>
      <c r="O100" s="337"/>
      <c r="P100" s="337"/>
      <c r="Q100" s="431"/>
      <c r="S100" s="337"/>
      <c r="T100" s="337"/>
      <c r="U100" s="337"/>
      <c r="V100" s="337"/>
      <c r="W100" s="337"/>
      <c r="X100" s="431"/>
      <c r="Y100" s="430"/>
      <c r="Z100" s="430"/>
      <c r="AA100" s="430"/>
    </row>
    <row r="101" spans="10:27" s="18" customFormat="1" ht="12.75">
      <c r="J101" s="318"/>
      <c r="K101" s="319"/>
      <c r="L101" s="319"/>
      <c r="N101" s="337"/>
      <c r="O101" s="337"/>
      <c r="P101" s="337"/>
      <c r="Q101" s="431"/>
      <c r="S101" s="337"/>
      <c r="T101" s="337"/>
      <c r="U101" s="337"/>
      <c r="V101" s="337"/>
      <c r="W101" s="337"/>
      <c r="X101" s="431"/>
      <c r="Y101" s="430"/>
      <c r="Z101" s="430"/>
      <c r="AA101" s="430"/>
    </row>
    <row r="102" spans="10:27" s="18" customFormat="1" ht="12.75">
      <c r="J102" s="318"/>
      <c r="K102" s="319"/>
      <c r="L102" s="319"/>
      <c r="N102" s="337"/>
      <c r="O102" s="337"/>
      <c r="P102" s="337"/>
      <c r="Q102" s="431"/>
      <c r="S102" s="337"/>
      <c r="T102" s="337"/>
      <c r="U102" s="337"/>
      <c r="V102" s="337"/>
      <c r="W102" s="337"/>
      <c r="X102" s="431"/>
      <c r="Y102" s="430"/>
      <c r="Z102" s="430"/>
      <c r="AA102" s="430"/>
    </row>
    <row r="103" spans="10:27" s="18" customFormat="1" ht="12.75">
      <c r="J103" s="318"/>
      <c r="K103" s="319"/>
      <c r="L103" s="319"/>
      <c r="N103" s="337"/>
      <c r="O103" s="337"/>
      <c r="P103" s="337"/>
      <c r="Q103" s="431"/>
      <c r="S103" s="337"/>
      <c r="T103" s="337"/>
      <c r="U103" s="337"/>
      <c r="V103" s="337"/>
      <c r="W103" s="337"/>
      <c r="X103" s="431"/>
      <c r="Y103" s="430"/>
      <c r="Z103" s="430"/>
      <c r="AA103" s="430"/>
    </row>
    <row r="104" spans="10:27" s="18" customFormat="1" ht="12.75">
      <c r="J104" s="318"/>
      <c r="K104" s="319"/>
      <c r="L104" s="319"/>
      <c r="N104" s="337"/>
      <c r="O104" s="337"/>
      <c r="P104" s="337"/>
      <c r="Q104" s="431"/>
      <c r="S104" s="337"/>
      <c r="T104" s="337"/>
      <c r="U104" s="337"/>
      <c r="V104" s="337"/>
      <c r="W104" s="337"/>
      <c r="X104" s="431"/>
      <c r="Y104" s="430"/>
      <c r="Z104" s="430"/>
      <c r="AA104" s="430"/>
    </row>
    <row r="105" spans="10:27" s="18" customFormat="1" ht="12.75">
      <c r="J105" s="318"/>
      <c r="K105" s="319"/>
      <c r="L105" s="319"/>
      <c r="N105" s="337"/>
      <c r="O105" s="337"/>
      <c r="P105" s="337"/>
      <c r="Q105" s="431"/>
      <c r="S105" s="337"/>
      <c r="T105" s="337"/>
      <c r="U105" s="337"/>
      <c r="V105" s="337"/>
      <c r="W105" s="337"/>
      <c r="X105" s="431"/>
      <c r="Y105" s="430"/>
      <c r="Z105" s="430"/>
      <c r="AA105" s="430"/>
    </row>
    <row r="106" spans="10:27" s="18" customFormat="1" ht="12.75">
      <c r="J106" s="318"/>
      <c r="K106" s="319"/>
      <c r="L106" s="319"/>
      <c r="N106" s="337"/>
      <c r="O106" s="337"/>
      <c r="P106" s="337"/>
      <c r="Q106" s="431"/>
      <c r="S106" s="337"/>
      <c r="T106" s="337"/>
      <c r="U106" s="337"/>
      <c r="V106" s="337"/>
      <c r="W106" s="337"/>
      <c r="X106" s="431"/>
      <c r="Y106" s="430"/>
      <c r="Z106" s="430"/>
      <c r="AA106" s="430"/>
    </row>
    <row r="107" spans="10:27" s="18" customFormat="1" ht="12.75">
      <c r="J107" s="318"/>
      <c r="K107" s="319"/>
      <c r="L107" s="319"/>
      <c r="N107" s="337"/>
      <c r="O107" s="337"/>
      <c r="P107" s="337"/>
      <c r="Q107" s="431"/>
      <c r="S107" s="337"/>
      <c r="T107" s="337"/>
      <c r="U107" s="337"/>
      <c r="V107" s="337"/>
      <c r="W107" s="337"/>
      <c r="X107" s="431"/>
      <c r="Y107" s="430"/>
      <c r="Z107" s="430"/>
      <c r="AA107" s="430"/>
    </row>
    <row r="108" spans="10:27" s="18" customFormat="1" ht="12.75">
      <c r="J108" s="318"/>
      <c r="K108" s="319"/>
      <c r="L108" s="319"/>
      <c r="N108" s="337"/>
      <c r="O108" s="337"/>
      <c r="P108" s="337"/>
      <c r="Q108" s="431"/>
      <c r="S108" s="337"/>
      <c r="T108" s="337"/>
      <c r="U108" s="337"/>
      <c r="V108" s="337"/>
      <c r="W108" s="337"/>
      <c r="X108" s="431"/>
      <c r="Y108" s="430"/>
      <c r="Z108" s="430"/>
      <c r="AA108" s="430"/>
    </row>
    <row r="109" spans="10:27" s="18" customFormat="1" ht="12.75">
      <c r="J109" s="318"/>
      <c r="K109" s="319"/>
      <c r="L109" s="319"/>
      <c r="N109" s="337"/>
      <c r="O109" s="337"/>
      <c r="P109" s="337"/>
      <c r="Q109" s="431"/>
      <c r="S109" s="337"/>
      <c r="T109" s="337"/>
      <c r="U109" s="337"/>
      <c r="V109" s="337"/>
      <c r="W109" s="337"/>
      <c r="X109" s="431"/>
      <c r="Y109" s="430"/>
      <c r="Z109" s="430"/>
      <c r="AA109" s="430"/>
    </row>
    <row r="110" spans="10:27" s="18" customFormat="1" ht="12.75">
      <c r="J110" s="318"/>
      <c r="K110" s="319"/>
      <c r="L110" s="319"/>
      <c r="N110" s="337"/>
      <c r="O110" s="337"/>
      <c r="P110" s="337"/>
      <c r="Q110" s="431"/>
      <c r="S110" s="337"/>
      <c r="T110" s="337"/>
      <c r="U110" s="337"/>
      <c r="V110" s="337"/>
      <c r="W110" s="337"/>
      <c r="X110" s="431"/>
      <c r="Y110" s="430"/>
      <c r="Z110" s="430"/>
      <c r="AA110" s="430"/>
    </row>
    <row r="111" spans="10:27" s="18" customFormat="1" ht="12.75">
      <c r="J111" s="318"/>
      <c r="K111" s="319"/>
      <c r="L111" s="319"/>
      <c r="N111" s="337"/>
      <c r="O111" s="337"/>
      <c r="P111" s="337"/>
      <c r="Q111" s="431"/>
      <c r="S111" s="337"/>
      <c r="T111" s="337"/>
      <c r="U111" s="337"/>
      <c r="V111" s="337"/>
      <c r="W111" s="337"/>
      <c r="X111" s="431"/>
      <c r="Y111" s="430"/>
      <c r="Z111" s="430"/>
      <c r="AA111" s="430"/>
    </row>
    <row r="112" spans="10:27" s="18" customFormat="1" ht="12.75">
      <c r="J112" s="318"/>
      <c r="K112" s="319"/>
      <c r="L112" s="319"/>
      <c r="N112" s="337"/>
      <c r="O112" s="337"/>
      <c r="P112" s="337"/>
      <c r="Q112" s="431"/>
      <c r="S112" s="337"/>
      <c r="T112" s="337"/>
      <c r="U112" s="337"/>
      <c r="V112" s="337"/>
      <c r="W112" s="337"/>
      <c r="X112" s="431"/>
      <c r="Y112" s="430"/>
      <c r="Z112" s="430"/>
      <c r="AA112" s="430"/>
    </row>
    <row r="113" spans="10:27" s="18" customFormat="1" ht="12.75">
      <c r="J113" s="318"/>
      <c r="K113" s="319"/>
      <c r="L113" s="319"/>
      <c r="N113" s="337"/>
      <c r="O113" s="337"/>
      <c r="P113" s="337"/>
      <c r="Q113" s="431"/>
      <c r="S113" s="337"/>
      <c r="T113" s="337"/>
      <c r="U113" s="337"/>
      <c r="V113" s="337"/>
      <c r="W113" s="337"/>
      <c r="X113" s="431"/>
      <c r="Y113" s="430"/>
      <c r="Z113" s="430"/>
      <c r="AA113" s="430"/>
    </row>
    <row r="114" spans="10:27" s="18" customFormat="1" ht="12.75">
      <c r="J114" s="318"/>
      <c r="K114" s="319"/>
      <c r="L114" s="319"/>
      <c r="N114" s="337"/>
      <c r="O114" s="337"/>
      <c r="P114" s="337"/>
      <c r="Q114" s="431"/>
      <c r="S114" s="337"/>
      <c r="T114" s="337"/>
      <c r="U114" s="337"/>
      <c r="V114" s="337"/>
      <c r="W114" s="337"/>
      <c r="X114" s="431"/>
      <c r="Y114" s="430"/>
      <c r="Z114" s="430"/>
      <c r="AA114" s="430"/>
    </row>
    <row r="115" spans="10:27" s="18" customFormat="1" ht="12.75">
      <c r="J115" s="318"/>
      <c r="K115" s="319"/>
      <c r="L115" s="319"/>
      <c r="N115" s="337"/>
      <c r="O115" s="337"/>
      <c r="P115" s="337"/>
      <c r="Q115" s="431"/>
      <c r="S115" s="337"/>
      <c r="T115" s="337"/>
      <c r="U115" s="337"/>
      <c r="V115" s="337"/>
      <c r="W115" s="337"/>
      <c r="X115" s="431"/>
      <c r="Y115" s="430"/>
      <c r="Z115" s="430"/>
      <c r="AA115" s="430"/>
    </row>
    <row r="116" spans="10:27" s="18" customFormat="1" ht="12.75">
      <c r="J116" s="318"/>
      <c r="K116" s="319"/>
      <c r="L116" s="319"/>
      <c r="N116" s="337"/>
      <c r="O116" s="337"/>
      <c r="P116" s="337"/>
      <c r="Q116" s="431"/>
      <c r="S116" s="337"/>
      <c r="T116" s="337"/>
      <c r="U116" s="337"/>
      <c r="V116" s="337"/>
      <c r="W116" s="337"/>
      <c r="X116" s="431"/>
      <c r="Y116" s="430"/>
      <c r="Z116" s="430"/>
      <c r="AA116" s="430"/>
    </row>
    <row r="117" spans="10:27" s="18" customFormat="1" ht="12.75">
      <c r="J117" s="318"/>
      <c r="K117" s="319"/>
      <c r="L117" s="319"/>
      <c r="N117" s="337"/>
      <c r="O117" s="337"/>
      <c r="P117" s="337"/>
      <c r="Q117" s="431"/>
      <c r="S117" s="337"/>
      <c r="T117" s="337"/>
      <c r="U117" s="337"/>
      <c r="V117" s="337"/>
      <c r="W117" s="337"/>
      <c r="X117" s="431"/>
      <c r="Y117" s="430"/>
      <c r="Z117" s="430"/>
      <c r="AA117" s="430"/>
    </row>
    <row r="118" spans="10:27" s="18" customFormat="1" ht="12.75">
      <c r="J118" s="318"/>
      <c r="K118" s="319"/>
      <c r="L118" s="319"/>
      <c r="N118" s="337"/>
      <c r="O118" s="337"/>
      <c r="P118" s="337"/>
      <c r="Q118" s="431"/>
      <c r="S118" s="337"/>
      <c r="T118" s="337"/>
      <c r="U118" s="337"/>
      <c r="V118" s="337"/>
      <c r="W118" s="337"/>
      <c r="X118" s="431"/>
      <c r="Y118" s="430"/>
      <c r="Z118" s="430"/>
      <c r="AA118" s="430"/>
    </row>
    <row r="119" spans="10:27" s="18" customFormat="1" ht="12.75">
      <c r="J119" s="318"/>
      <c r="K119" s="319"/>
      <c r="L119" s="319"/>
      <c r="N119" s="337"/>
      <c r="O119" s="337"/>
      <c r="P119" s="337"/>
      <c r="Q119" s="431"/>
      <c r="S119" s="337"/>
      <c r="T119" s="337"/>
      <c r="U119" s="337"/>
      <c r="V119" s="337"/>
      <c r="W119" s="337"/>
      <c r="X119" s="431"/>
      <c r="Y119" s="430"/>
      <c r="Z119" s="430"/>
      <c r="AA119" s="430"/>
    </row>
    <row r="120" spans="10:27" s="18" customFormat="1" ht="12.75">
      <c r="J120" s="318"/>
      <c r="K120" s="319"/>
      <c r="L120" s="319"/>
      <c r="N120" s="337"/>
      <c r="O120" s="337"/>
      <c r="P120" s="337"/>
      <c r="Q120" s="431"/>
      <c r="S120" s="337"/>
      <c r="T120" s="337"/>
      <c r="U120" s="337"/>
      <c r="V120" s="337"/>
      <c r="W120" s="337"/>
      <c r="X120" s="431"/>
      <c r="Y120" s="430"/>
      <c r="Z120" s="430"/>
      <c r="AA120" s="430"/>
    </row>
    <row r="121" spans="10:27" s="18" customFormat="1" ht="12.75">
      <c r="J121" s="318"/>
      <c r="K121" s="319"/>
      <c r="L121" s="319"/>
      <c r="N121" s="337"/>
      <c r="O121" s="337"/>
      <c r="P121" s="337"/>
      <c r="Q121" s="431"/>
      <c r="S121" s="337"/>
      <c r="T121" s="337"/>
      <c r="U121" s="337"/>
      <c r="V121" s="337"/>
      <c r="W121" s="337"/>
      <c r="X121" s="431"/>
      <c r="Y121" s="430"/>
      <c r="Z121" s="430"/>
      <c r="AA121" s="430"/>
    </row>
    <row r="122" spans="10:27" s="18" customFormat="1" ht="12.75">
      <c r="J122" s="318"/>
      <c r="K122" s="319"/>
      <c r="L122" s="319"/>
      <c r="N122" s="337"/>
      <c r="O122" s="337"/>
      <c r="P122" s="337"/>
      <c r="Q122" s="431"/>
      <c r="S122" s="337"/>
      <c r="T122" s="337"/>
      <c r="U122" s="337"/>
      <c r="V122" s="337"/>
      <c r="W122" s="337"/>
      <c r="X122" s="431"/>
      <c r="Y122" s="430"/>
      <c r="Z122" s="430"/>
      <c r="AA122" s="430"/>
    </row>
    <row r="123" spans="10:27" s="18" customFormat="1" ht="12.75">
      <c r="J123" s="318"/>
      <c r="K123" s="319"/>
      <c r="L123" s="319"/>
      <c r="N123" s="337"/>
      <c r="O123" s="337"/>
      <c r="P123" s="337"/>
      <c r="Q123" s="431"/>
      <c r="S123" s="337"/>
      <c r="T123" s="337"/>
      <c r="U123" s="337"/>
      <c r="V123" s="337"/>
      <c r="W123" s="337"/>
      <c r="X123" s="431"/>
      <c r="Y123" s="430"/>
      <c r="Z123" s="430"/>
      <c r="AA123" s="430"/>
    </row>
    <row r="124" spans="10:27" s="18" customFormat="1" ht="12.75">
      <c r="J124" s="318"/>
      <c r="K124" s="319"/>
      <c r="L124" s="319"/>
      <c r="N124" s="337"/>
      <c r="O124" s="337"/>
      <c r="P124" s="337"/>
      <c r="Q124" s="431"/>
      <c r="S124" s="337"/>
      <c r="T124" s="337"/>
      <c r="U124" s="337"/>
      <c r="V124" s="337"/>
      <c r="W124" s="337"/>
      <c r="X124" s="431"/>
      <c r="Y124" s="430"/>
      <c r="Z124" s="430"/>
      <c r="AA124" s="430"/>
    </row>
    <row r="125" spans="10:27" s="18" customFormat="1" ht="12.75">
      <c r="J125" s="318"/>
      <c r="K125" s="319"/>
      <c r="L125" s="319"/>
      <c r="N125" s="337"/>
      <c r="O125" s="337"/>
      <c r="P125" s="337"/>
      <c r="Q125" s="431"/>
      <c r="S125" s="337"/>
      <c r="T125" s="337"/>
      <c r="U125" s="337"/>
      <c r="V125" s="337"/>
      <c r="W125" s="337"/>
      <c r="X125" s="431"/>
      <c r="Y125" s="430"/>
      <c r="Z125" s="430"/>
      <c r="AA125" s="430"/>
    </row>
    <row r="126" spans="10:27" s="18" customFormat="1" ht="12.75">
      <c r="J126" s="318"/>
      <c r="K126" s="319"/>
      <c r="L126" s="319"/>
      <c r="N126" s="337"/>
      <c r="O126" s="337"/>
      <c r="P126" s="337"/>
      <c r="Q126" s="431"/>
      <c r="S126" s="337"/>
      <c r="T126" s="337"/>
      <c r="U126" s="337"/>
      <c r="V126" s="337"/>
      <c r="W126" s="337"/>
      <c r="X126" s="431"/>
      <c r="Y126" s="430"/>
      <c r="Z126" s="430"/>
      <c r="AA126" s="430"/>
    </row>
    <row r="127" spans="10:27" s="18" customFormat="1" ht="12.75">
      <c r="J127" s="318"/>
      <c r="K127" s="319"/>
      <c r="L127" s="319"/>
      <c r="N127" s="337"/>
      <c r="O127" s="337"/>
      <c r="P127" s="337"/>
      <c r="Q127" s="431"/>
      <c r="S127" s="337"/>
      <c r="T127" s="337"/>
      <c r="U127" s="337"/>
      <c r="V127" s="337"/>
      <c r="W127" s="337"/>
      <c r="X127" s="431"/>
      <c r="Y127" s="430"/>
      <c r="Z127" s="430"/>
      <c r="AA127" s="430"/>
    </row>
    <row r="128" spans="10:12" s="18" customFormat="1" ht="12.75">
      <c r="J128" s="318"/>
      <c r="K128" s="319"/>
      <c r="L128" s="319"/>
    </row>
    <row r="129" spans="10:12" s="18" customFormat="1" ht="12.75">
      <c r="J129" s="318"/>
      <c r="K129" s="319"/>
      <c r="L129" s="319"/>
    </row>
    <row r="130" spans="10:12" s="18" customFormat="1" ht="12.75">
      <c r="J130" s="318"/>
      <c r="K130" s="319"/>
      <c r="L130" s="319"/>
    </row>
    <row r="131" spans="10:12" s="18" customFormat="1" ht="12.75">
      <c r="J131" s="318"/>
      <c r="K131" s="319"/>
      <c r="L131" s="319"/>
    </row>
    <row r="132" spans="10:12" s="18" customFormat="1" ht="12.75">
      <c r="J132" s="318"/>
      <c r="K132" s="319"/>
      <c r="L132" s="319"/>
    </row>
    <row r="133" spans="10:12" s="18" customFormat="1" ht="12.75">
      <c r="J133" s="318"/>
      <c r="K133" s="319"/>
      <c r="L133" s="319"/>
    </row>
    <row r="134" spans="10:12" s="18" customFormat="1" ht="12.75">
      <c r="J134" s="318"/>
      <c r="K134" s="319"/>
      <c r="L134" s="319"/>
    </row>
    <row r="135" spans="10:12" s="18" customFormat="1" ht="12.75">
      <c r="J135" s="318"/>
      <c r="K135" s="319"/>
      <c r="L135" s="319"/>
    </row>
    <row r="136" spans="10:12" s="18" customFormat="1" ht="12.75">
      <c r="J136" s="318"/>
      <c r="K136" s="319"/>
      <c r="L136" s="319"/>
    </row>
    <row r="137" spans="10:12" s="18" customFormat="1" ht="12.75">
      <c r="J137" s="318"/>
      <c r="K137" s="319"/>
      <c r="L137" s="319"/>
    </row>
    <row r="138" spans="10:12" s="18" customFormat="1" ht="12.75">
      <c r="J138" s="318"/>
      <c r="K138" s="319"/>
      <c r="L138" s="319"/>
    </row>
    <row r="139" spans="10:12" s="18" customFormat="1" ht="12.75">
      <c r="J139" s="318"/>
      <c r="K139" s="319"/>
      <c r="L139" s="319"/>
    </row>
    <row r="140" spans="10:14" ht="12.75">
      <c r="J140" s="318"/>
      <c r="K140" s="319"/>
      <c r="L140" s="319"/>
      <c r="M140" s="18"/>
      <c r="N140" s="18"/>
    </row>
    <row r="141" spans="10:14" ht="12.75">
      <c r="J141" s="318"/>
      <c r="K141" s="319"/>
      <c r="L141" s="319"/>
      <c r="M141" s="18"/>
      <c r="N141" s="18"/>
    </row>
    <row r="142" spans="10:14" ht="12.75">
      <c r="J142" s="318"/>
      <c r="K142" s="319"/>
      <c r="L142" s="319"/>
      <c r="M142" s="18"/>
      <c r="N142" s="18"/>
    </row>
    <row r="143" spans="10:14" ht="12.75">
      <c r="J143" s="318"/>
      <c r="K143" s="319"/>
      <c r="L143" s="319"/>
      <c r="M143" s="18"/>
      <c r="N143" s="18"/>
    </row>
    <row r="144" spans="10:14" ht="12.75">
      <c r="J144" s="318"/>
      <c r="K144" s="319"/>
      <c r="L144" s="319"/>
      <c r="M144" s="18"/>
      <c r="N144" s="18"/>
    </row>
    <row r="145" spans="10:14" ht="12.75">
      <c r="J145" s="318"/>
      <c r="K145" s="319"/>
      <c r="L145" s="319"/>
      <c r="M145" s="18"/>
      <c r="N145" s="18"/>
    </row>
    <row r="146" spans="10:14" ht="12.75">
      <c r="J146" s="318"/>
      <c r="K146" s="319"/>
      <c r="L146" s="319"/>
      <c r="M146" s="18"/>
      <c r="N146" s="18"/>
    </row>
    <row r="147" spans="10:14" ht="12.75">
      <c r="J147" s="318"/>
      <c r="K147" s="319"/>
      <c r="L147" s="319"/>
      <c r="M147" s="18"/>
      <c r="N147" s="18"/>
    </row>
    <row r="148" spans="10:14" ht="12.75">
      <c r="J148" s="318"/>
      <c r="K148" s="319"/>
      <c r="L148" s="319"/>
      <c r="M148" s="18"/>
      <c r="N148" s="18"/>
    </row>
    <row r="149" spans="10:14" ht="12.75">
      <c r="J149" s="318"/>
      <c r="K149" s="319"/>
      <c r="L149" s="319"/>
      <c r="M149" s="18"/>
      <c r="N149" s="18"/>
    </row>
    <row r="150" spans="10:14" ht="12.75">
      <c r="J150" s="318"/>
      <c r="K150" s="319"/>
      <c r="L150" s="319"/>
      <c r="M150" s="18"/>
      <c r="N150" s="18"/>
    </row>
    <row r="151" spans="10:14" ht="12.75">
      <c r="J151" s="318"/>
      <c r="K151" s="319"/>
      <c r="L151" s="319"/>
      <c r="M151" s="18"/>
      <c r="N151" s="18"/>
    </row>
    <row r="152" spans="10:14" ht="12.75">
      <c r="J152" s="318"/>
      <c r="K152" s="319"/>
      <c r="L152" s="319"/>
      <c r="M152" s="18"/>
      <c r="N152" s="18"/>
    </row>
    <row r="153" spans="10:14" ht="12.75">
      <c r="J153" s="318"/>
      <c r="K153" s="319"/>
      <c r="L153" s="319"/>
      <c r="M153" s="18"/>
      <c r="N153" s="18"/>
    </row>
    <row r="154" spans="10:14" ht="12.75">
      <c r="J154" s="318"/>
      <c r="K154" s="319"/>
      <c r="L154" s="319"/>
      <c r="M154" s="18"/>
      <c r="N154" s="18"/>
    </row>
    <row r="155" spans="10:14" ht="12.75">
      <c r="J155" s="318"/>
      <c r="K155" s="319"/>
      <c r="L155" s="319"/>
      <c r="M155" s="18"/>
      <c r="N155" s="18"/>
    </row>
    <row r="156" spans="10:14" ht="12.75">
      <c r="J156" s="318"/>
      <c r="K156" s="319"/>
      <c r="L156" s="319"/>
      <c r="M156" s="18"/>
      <c r="N156" s="18"/>
    </row>
    <row r="157" spans="10:14" ht="12.75">
      <c r="J157" s="318"/>
      <c r="K157" s="319"/>
      <c r="L157" s="319"/>
      <c r="M157" s="18"/>
      <c r="N157" s="18"/>
    </row>
    <row r="158" spans="10:14" ht="12.75">
      <c r="J158" s="318"/>
      <c r="K158" s="319"/>
      <c r="L158" s="319"/>
      <c r="M158" s="18"/>
      <c r="N158" s="18"/>
    </row>
    <row r="159" spans="10:14" ht="12.75">
      <c r="J159" s="318"/>
      <c r="K159" s="319"/>
      <c r="L159" s="319"/>
      <c r="M159" s="18"/>
      <c r="N159" s="18"/>
    </row>
    <row r="160" spans="10:14" ht="12.75">
      <c r="J160" s="318"/>
      <c r="K160" s="319"/>
      <c r="L160" s="319"/>
      <c r="M160" s="18"/>
      <c r="N160" s="18"/>
    </row>
    <row r="161" spans="10:14" ht="12.75">
      <c r="J161" s="318"/>
      <c r="K161" s="319"/>
      <c r="L161" s="319"/>
      <c r="M161" s="18"/>
      <c r="N161" s="18"/>
    </row>
    <row r="162" spans="10:14" ht="12.75">
      <c r="J162" s="318"/>
      <c r="K162" s="319"/>
      <c r="L162" s="319"/>
      <c r="M162" s="18"/>
      <c r="N162" s="18"/>
    </row>
    <row r="163" spans="10:14" ht="12.75">
      <c r="J163" s="318"/>
      <c r="K163" s="319"/>
      <c r="L163" s="319"/>
      <c r="M163" s="18"/>
      <c r="N163" s="18"/>
    </row>
    <row r="164" spans="10:14" ht="12.75">
      <c r="J164" s="318"/>
      <c r="K164" s="319"/>
      <c r="L164" s="319"/>
      <c r="M164" s="18"/>
      <c r="N164" s="18"/>
    </row>
    <row r="165" spans="10:14" ht="12.75">
      <c r="J165" s="318"/>
      <c r="K165" s="319"/>
      <c r="L165" s="319"/>
      <c r="M165" s="18"/>
      <c r="N165" s="18"/>
    </row>
    <row r="166" spans="10:14" ht="12.75">
      <c r="J166" s="318"/>
      <c r="K166" s="319"/>
      <c r="L166" s="319"/>
      <c r="M166" s="18"/>
      <c r="N166" s="18"/>
    </row>
    <row r="167" spans="10:14" ht="12.75">
      <c r="J167" s="318"/>
      <c r="K167" s="319"/>
      <c r="L167" s="319"/>
      <c r="M167" s="18"/>
      <c r="N167" s="18"/>
    </row>
    <row r="168" spans="10:14" ht="12.75">
      <c r="J168" s="318"/>
      <c r="K168" s="319"/>
      <c r="L168" s="319"/>
      <c r="M168" s="18"/>
      <c r="N168" s="18"/>
    </row>
    <row r="169" spans="10:14" ht="12.75">
      <c r="J169" s="318"/>
      <c r="K169" s="319"/>
      <c r="L169" s="319"/>
      <c r="M169" s="18"/>
      <c r="N169" s="18"/>
    </row>
    <row r="170" spans="10:14" ht="12.75">
      <c r="J170" s="318"/>
      <c r="K170" s="319"/>
      <c r="L170" s="319"/>
      <c r="M170" s="18"/>
      <c r="N170" s="18"/>
    </row>
    <row r="171" spans="10:14" ht="12.75">
      <c r="J171" s="318"/>
      <c r="K171" s="319"/>
      <c r="L171" s="319"/>
      <c r="M171" s="18"/>
      <c r="N171" s="18"/>
    </row>
    <row r="172" spans="10:14" ht="12.75">
      <c r="J172" s="318"/>
      <c r="K172" s="319"/>
      <c r="L172" s="319"/>
      <c r="M172" s="18"/>
      <c r="N172" s="18"/>
    </row>
    <row r="173" spans="10:14" ht="12.75">
      <c r="J173" s="318"/>
      <c r="K173" s="319"/>
      <c r="L173" s="319"/>
      <c r="M173" s="18"/>
      <c r="N173" s="18"/>
    </row>
    <row r="174" spans="10:14" ht="12.75">
      <c r="J174" s="318"/>
      <c r="K174" s="319"/>
      <c r="L174" s="319"/>
      <c r="M174" s="18"/>
      <c r="N174" s="18"/>
    </row>
    <row r="175" spans="10:14" ht="12.75">
      <c r="J175" s="318"/>
      <c r="K175" s="319"/>
      <c r="L175" s="319"/>
      <c r="M175" s="18"/>
      <c r="N175" s="18"/>
    </row>
    <row r="176" spans="10:14" ht="12.75">
      <c r="J176" s="318"/>
      <c r="K176" s="319"/>
      <c r="L176" s="319"/>
      <c r="M176" s="18"/>
      <c r="N176" s="18"/>
    </row>
    <row r="177" spans="10:14" ht="12.75">
      <c r="J177" s="318"/>
      <c r="K177" s="319"/>
      <c r="L177" s="319"/>
      <c r="M177" s="18"/>
      <c r="N177" s="18"/>
    </row>
    <row r="178" spans="10:14" ht="12.75">
      <c r="J178" s="318"/>
      <c r="K178" s="319"/>
      <c r="L178" s="319"/>
      <c r="M178" s="18"/>
      <c r="N178" s="18"/>
    </row>
    <row r="179" spans="10:14" ht="12.75">
      <c r="J179" s="318"/>
      <c r="K179" s="319"/>
      <c r="L179" s="319"/>
      <c r="M179" s="18"/>
      <c r="N179" s="18"/>
    </row>
    <row r="180" spans="10:14" ht="12.75">
      <c r="J180" s="318"/>
      <c r="K180" s="319"/>
      <c r="L180" s="319"/>
      <c r="M180" s="18"/>
      <c r="N180" s="18"/>
    </row>
    <row r="181" spans="10:14" ht="12.75">
      <c r="J181" s="318"/>
      <c r="K181" s="319"/>
      <c r="L181" s="319"/>
      <c r="M181" s="18"/>
      <c r="N181" s="18"/>
    </row>
    <row r="182" spans="10:14" ht="12.75">
      <c r="J182" s="318"/>
      <c r="K182" s="319"/>
      <c r="L182" s="319"/>
      <c r="M182" s="18"/>
      <c r="N182" s="18"/>
    </row>
    <row r="183" spans="10:14" ht="12.75">
      <c r="J183" s="318"/>
      <c r="K183" s="319"/>
      <c r="L183" s="319"/>
      <c r="M183" s="18"/>
      <c r="N183" s="18"/>
    </row>
    <row r="184" spans="10:14" ht="12.75">
      <c r="J184" s="318"/>
      <c r="K184" s="319"/>
      <c r="L184" s="319"/>
      <c r="M184" s="18"/>
      <c r="N184" s="18"/>
    </row>
    <row r="185" spans="10:14" ht="12.75">
      <c r="J185" s="318"/>
      <c r="K185" s="319"/>
      <c r="L185" s="319"/>
      <c r="M185" s="18"/>
      <c r="N185" s="18"/>
    </row>
    <row r="186" spans="10:14" ht="12.75">
      <c r="J186" s="318"/>
      <c r="K186" s="319"/>
      <c r="L186" s="319"/>
      <c r="M186" s="18"/>
      <c r="N186" s="18"/>
    </row>
    <row r="187" spans="10:14" ht="12.75">
      <c r="J187" s="318"/>
      <c r="K187" s="319"/>
      <c r="L187" s="319"/>
      <c r="M187" s="18"/>
      <c r="N187" s="18"/>
    </row>
    <row r="188" spans="10:14" ht="12.75">
      <c r="J188" s="318"/>
      <c r="K188" s="319"/>
      <c r="L188" s="319"/>
      <c r="M188" s="18"/>
      <c r="N188" s="18"/>
    </row>
    <row r="189" spans="10:14" ht="12.75">
      <c r="J189" s="318"/>
      <c r="K189" s="319"/>
      <c r="L189" s="319"/>
      <c r="M189" s="18"/>
      <c r="N189" s="18"/>
    </row>
    <row r="190" spans="10:14" ht="12.75">
      <c r="J190" s="318"/>
      <c r="K190" s="319"/>
      <c r="L190" s="319"/>
      <c r="M190" s="18"/>
      <c r="N190" s="18"/>
    </row>
    <row r="191" spans="10:14" ht="12.75">
      <c r="J191" s="318"/>
      <c r="K191" s="319"/>
      <c r="L191" s="319"/>
      <c r="M191" s="18"/>
      <c r="N191" s="18"/>
    </row>
    <row r="192" spans="10:14" ht="12.75">
      <c r="J192" s="318"/>
      <c r="K192" s="319"/>
      <c r="L192" s="319"/>
      <c r="M192" s="18"/>
      <c r="N192" s="18"/>
    </row>
    <row r="193" spans="10:14" ht="12.75">
      <c r="J193" s="318"/>
      <c r="K193" s="319"/>
      <c r="L193" s="319"/>
      <c r="M193" s="18"/>
      <c r="N193" s="18"/>
    </row>
    <row r="194" spans="10:14" ht="12.75">
      <c r="J194" s="318"/>
      <c r="K194" s="319"/>
      <c r="L194" s="319"/>
      <c r="M194" s="18"/>
      <c r="N194" s="18"/>
    </row>
    <row r="195" spans="10:14" ht="12.75">
      <c r="J195" s="318"/>
      <c r="K195" s="319"/>
      <c r="L195" s="319"/>
      <c r="M195" s="18"/>
      <c r="N195" s="18"/>
    </row>
    <row r="196" spans="10:14" ht="12.75">
      <c r="J196" s="318"/>
      <c r="K196" s="319"/>
      <c r="L196" s="319"/>
      <c r="M196" s="18"/>
      <c r="N196" s="18"/>
    </row>
    <row r="197" spans="10:14" ht="12.75">
      <c r="J197" s="318"/>
      <c r="K197" s="319"/>
      <c r="L197" s="319"/>
      <c r="M197" s="18"/>
      <c r="N197" s="18"/>
    </row>
    <row r="198" spans="10:14" ht="12.75">
      <c r="J198" s="318"/>
      <c r="K198" s="319"/>
      <c r="L198" s="319"/>
      <c r="M198" s="18"/>
      <c r="N198" s="18"/>
    </row>
    <row r="199" spans="10:14" ht="12.75">
      <c r="J199" s="318"/>
      <c r="K199" s="319"/>
      <c r="L199" s="319"/>
      <c r="M199" s="18"/>
      <c r="N199" s="18"/>
    </row>
    <row r="200" spans="10:14" ht="12.75">
      <c r="J200" s="318"/>
      <c r="K200" s="319"/>
      <c r="L200" s="319"/>
      <c r="M200" s="18"/>
      <c r="N200" s="18"/>
    </row>
    <row r="201" spans="10:14" ht="12.75">
      <c r="J201" s="318"/>
      <c r="K201" s="319"/>
      <c r="L201" s="319"/>
      <c r="M201" s="18"/>
      <c r="N201" s="18"/>
    </row>
    <row r="202" spans="10:14" ht="12.75">
      <c r="J202" s="318"/>
      <c r="K202" s="319"/>
      <c r="L202" s="319"/>
      <c r="M202" s="18"/>
      <c r="N202" s="18"/>
    </row>
    <row r="203" spans="10:14" ht="12.75">
      <c r="J203" s="318"/>
      <c r="K203" s="319"/>
      <c r="L203" s="319"/>
      <c r="M203" s="18"/>
      <c r="N203" s="18"/>
    </row>
    <row r="204" spans="10:14" ht="12.75">
      <c r="J204" s="318"/>
      <c r="K204" s="319"/>
      <c r="L204" s="319"/>
      <c r="M204" s="18"/>
      <c r="N204" s="18"/>
    </row>
    <row r="205" spans="10:14" ht="12.75">
      <c r="J205" s="318"/>
      <c r="K205" s="319"/>
      <c r="L205" s="319"/>
      <c r="M205" s="18"/>
      <c r="N205" s="18"/>
    </row>
    <row r="206" spans="10:14" ht="12.75">
      <c r="J206" s="318"/>
      <c r="K206" s="319"/>
      <c r="L206" s="319"/>
      <c r="M206" s="18"/>
      <c r="N206" s="18"/>
    </row>
    <row r="207" spans="10:14" ht="12.75">
      <c r="J207" s="318"/>
      <c r="K207" s="319"/>
      <c r="L207" s="319"/>
      <c r="M207" s="18"/>
      <c r="N207" s="18"/>
    </row>
    <row r="208" spans="10:14" ht="12.75">
      <c r="J208" s="318"/>
      <c r="K208" s="319"/>
      <c r="L208" s="319"/>
      <c r="M208" s="18"/>
      <c r="N208" s="18"/>
    </row>
    <row r="209" spans="10:14" ht="12.75">
      <c r="J209" s="318"/>
      <c r="K209" s="319"/>
      <c r="L209" s="319"/>
      <c r="M209" s="18"/>
      <c r="N209" s="18"/>
    </row>
    <row r="210" spans="10:14" ht="12.75">
      <c r="J210" s="318"/>
      <c r="K210" s="319"/>
      <c r="L210" s="319"/>
      <c r="M210" s="18"/>
      <c r="N210" s="18"/>
    </row>
    <row r="211" spans="10:14" ht="12.75">
      <c r="J211" s="318"/>
      <c r="K211" s="319"/>
      <c r="L211" s="319"/>
      <c r="M211" s="18"/>
      <c r="N211" s="18"/>
    </row>
    <row r="212" spans="10:14" ht="12.75">
      <c r="J212" s="318"/>
      <c r="K212" s="319"/>
      <c r="L212" s="319"/>
      <c r="M212" s="18"/>
      <c r="N212" s="18"/>
    </row>
    <row r="213" spans="10:14" ht="12.75">
      <c r="J213" s="318"/>
      <c r="K213" s="319"/>
      <c r="L213" s="319"/>
      <c r="M213" s="18"/>
      <c r="N213" s="18"/>
    </row>
    <row r="214" spans="10:14" ht="12.75">
      <c r="J214" s="318"/>
      <c r="K214" s="319"/>
      <c r="L214" s="319"/>
      <c r="M214" s="18"/>
      <c r="N214" s="18"/>
    </row>
    <row r="215" spans="10:14" ht="12.75">
      <c r="J215" s="318"/>
      <c r="K215" s="319"/>
      <c r="L215" s="319"/>
      <c r="M215" s="18"/>
      <c r="N215" s="18"/>
    </row>
    <row r="216" spans="10:14" ht="12.75">
      <c r="J216" s="318"/>
      <c r="K216" s="319"/>
      <c r="L216" s="319"/>
      <c r="M216" s="18"/>
      <c r="N216" s="18"/>
    </row>
    <row r="217" spans="10:14" ht="12.75">
      <c r="J217" s="318"/>
      <c r="K217" s="319"/>
      <c r="L217" s="319"/>
      <c r="M217" s="18"/>
      <c r="N217" s="18"/>
    </row>
    <row r="218" spans="10:14" ht="12.75">
      <c r="J218" s="318"/>
      <c r="K218" s="319"/>
      <c r="L218" s="319"/>
      <c r="M218" s="18"/>
      <c r="N218" s="18"/>
    </row>
    <row r="219" spans="10:14" ht="12.75">
      <c r="J219" s="318"/>
      <c r="K219" s="319"/>
      <c r="L219" s="319"/>
      <c r="M219" s="18"/>
      <c r="N219" s="18"/>
    </row>
    <row r="220" spans="10:14" ht="12.75">
      <c r="J220" s="318"/>
      <c r="K220" s="319"/>
      <c r="L220" s="319"/>
      <c r="M220" s="18"/>
      <c r="N220" s="18"/>
    </row>
    <row r="221" spans="10:14" ht="12.75">
      <c r="J221" s="318"/>
      <c r="K221" s="319"/>
      <c r="L221" s="319"/>
      <c r="M221" s="18"/>
      <c r="N221" s="18"/>
    </row>
    <row r="222" spans="10:14" ht="12.75">
      <c r="J222" s="318"/>
      <c r="K222" s="319"/>
      <c r="L222" s="319"/>
      <c r="M222" s="18"/>
      <c r="N222" s="18"/>
    </row>
    <row r="223" spans="10:14" ht="12.75">
      <c r="J223" s="318"/>
      <c r="K223" s="319"/>
      <c r="L223" s="319"/>
      <c r="M223" s="18"/>
      <c r="N223" s="18"/>
    </row>
    <row r="224" spans="10:14" ht="12.75">
      <c r="J224" s="318"/>
      <c r="K224" s="319"/>
      <c r="L224" s="319"/>
      <c r="M224" s="18"/>
      <c r="N224" s="18"/>
    </row>
    <row r="225" spans="10:14" ht="12.75">
      <c r="J225" s="318"/>
      <c r="K225" s="319"/>
      <c r="L225" s="319"/>
      <c r="M225" s="18"/>
      <c r="N225" s="18"/>
    </row>
    <row r="226" spans="10:14" ht="12.75">
      <c r="J226" s="318"/>
      <c r="K226" s="319"/>
      <c r="L226" s="319"/>
      <c r="M226" s="18"/>
      <c r="N226" s="18"/>
    </row>
    <row r="227" spans="10:14" ht="12.75">
      <c r="J227" s="318"/>
      <c r="K227" s="319"/>
      <c r="L227" s="319"/>
      <c r="M227" s="18"/>
      <c r="N227" s="18"/>
    </row>
    <row r="228" spans="10:14" ht="12.75">
      <c r="J228" s="318"/>
      <c r="K228" s="319"/>
      <c r="L228" s="319"/>
      <c r="M228" s="18"/>
      <c r="N228" s="18"/>
    </row>
    <row r="229" spans="10:14" ht="12.75">
      <c r="J229" s="318"/>
      <c r="K229" s="319"/>
      <c r="L229" s="319"/>
      <c r="M229" s="18"/>
      <c r="N229" s="18"/>
    </row>
    <row r="230" spans="10:14" ht="12.75">
      <c r="J230" s="318"/>
      <c r="K230" s="319"/>
      <c r="L230" s="319"/>
      <c r="M230" s="18"/>
      <c r="N230" s="18"/>
    </row>
    <row r="231" spans="10:14" ht="12.75">
      <c r="J231" s="318"/>
      <c r="K231" s="319"/>
      <c r="L231" s="319"/>
      <c r="M231" s="18"/>
      <c r="N231" s="18"/>
    </row>
    <row r="232" spans="10:14" ht="12.75">
      <c r="J232" s="318"/>
      <c r="K232" s="319"/>
      <c r="L232" s="319"/>
      <c r="M232" s="18"/>
      <c r="N232" s="18"/>
    </row>
    <row r="233" spans="10:14" ht="12.75">
      <c r="J233" s="318"/>
      <c r="K233" s="319"/>
      <c r="L233" s="319"/>
      <c r="M233" s="18"/>
      <c r="N233" s="18"/>
    </row>
    <row r="234" spans="10:14" ht="12.75">
      <c r="J234" s="318"/>
      <c r="K234" s="319"/>
      <c r="L234" s="319"/>
      <c r="M234" s="18"/>
      <c r="N234" s="18"/>
    </row>
    <row r="235" spans="10:14" ht="12.75">
      <c r="J235" s="318"/>
      <c r="K235" s="319"/>
      <c r="L235" s="319"/>
      <c r="M235" s="18"/>
      <c r="N235" s="18"/>
    </row>
    <row r="236" spans="10:14" ht="12.75">
      <c r="J236" s="318"/>
      <c r="K236" s="319"/>
      <c r="L236" s="319"/>
      <c r="M236" s="18"/>
      <c r="N236" s="18"/>
    </row>
    <row r="237" spans="10:14" ht="12.75">
      <c r="J237" s="318"/>
      <c r="K237" s="319"/>
      <c r="L237" s="319"/>
      <c r="M237" s="18"/>
      <c r="N237" s="18"/>
    </row>
    <row r="238" spans="10:14" ht="12.75">
      <c r="J238" s="318"/>
      <c r="K238" s="319"/>
      <c r="L238" s="319"/>
      <c r="M238" s="18"/>
      <c r="N238" s="18"/>
    </row>
    <row r="239" spans="10:14" ht="12.75">
      <c r="J239" s="318"/>
      <c r="K239" s="319"/>
      <c r="L239" s="319"/>
      <c r="M239" s="18"/>
      <c r="N239" s="18"/>
    </row>
    <row r="240" spans="10:14" ht="12.75">
      <c r="J240" s="318"/>
      <c r="K240" s="319"/>
      <c r="L240" s="319"/>
      <c r="M240" s="18"/>
      <c r="N240" s="18"/>
    </row>
    <row r="241" spans="10:14" ht="12.75">
      <c r="J241" s="318"/>
      <c r="K241" s="319"/>
      <c r="L241" s="319"/>
      <c r="M241" s="18"/>
      <c r="N241" s="18"/>
    </row>
    <row r="242" spans="10:14" ht="12.75">
      <c r="J242" s="318"/>
      <c r="K242" s="319"/>
      <c r="L242" s="319"/>
      <c r="M242" s="18"/>
      <c r="N242" s="18"/>
    </row>
    <row r="243" spans="10:14" ht="12.75">
      <c r="J243" s="318"/>
      <c r="K243" s="319"/>
      <c r="L243" s="319"/>
      <c r="M243" s="18"/>
      <c r="N243" s="18"/>
    </row>
    <row r="244" spans="10:14" ht="12.75">
      <c r="J244" s="318"/>
      <c r="K244" s="319"/>
      <c r="L244" s="319"/>
      <c r="M244" s="18"/>
      <c r="N244" s="18"/>
    </row>
    <row r="245" spans="10:14" ht="12.75">
      <c r="J245" s="318"/>
      <c r="K245" s="319"/>
      <c r="L245" s="319"/>
      <c r="M245" s="18"/>
      <c r="N245" s="18"/>
    </row>
    <row r="246" spans="10:14" ht="12.75">
      <c r="J246" s="318"/>
      <c r="K246" s="319"/>
      <c r="L246" s="319"/>
      <c r="M246" s="18"/>
      <c r="N246" s="18"/>
    </row>
    <row r="247" spans="10:14" ht="12.75">
      <c r="J247" s="318"/>
      <c r="K247" s="319"/>
      <c r="L247" s="319"/>
      <c r="M247" s="18"/>
      <c r="N247" s="18"/>
    </row>
    <row r="248" spans="10:14" ht="12.75">
      <c r="J248" s="318"/>
      <c r="K248" s="319"/>
      <c r="L248" s="319"/>
      <c r="M248" s="18"/>
      <c r="N248" s="18"/>
    </row>
    <row r="249" spans="10:14" ht="12.75">
      <c r="J249" s="318"/>
      <c r="K249" s="319"/>
      <c r="L249" s="319"/>
      <c r="M249" s="18"/>
      <c r="N249" s="18"/>
    </row>
    <row r="250" spans="10:14" ht="12.75">
      <c r="J250" s="318"/>
      <c r="K250" s="319"/>
      <c r="L250" s="319"/>
      <c r="M250" s="18"/>
      <c r="N250" s="18"/>
    </row>
    <row r="251" spans="10:14" ht="12.75">
      <c r="J251" s="318"/>
      <c r="K251" s="319"/>
      <c r="L251" s="319"/>
      <c r="M251" s="18"/>
      <c r="N251" s="18"/>
    </row>
    <row r="252" spans="10:14" ht="12.75">
      <c r="J252" s="318"/>
      <c r="K252" s="319"/>
      <c r="L252" s="319"/>
      <c r="M252" s="18"/>
      <c r="N252" s="18"/>
    </row>
    <row r="253" spans="10:14" ht="12.75">
      <c r="J253" s="318"/>
      <c r="K253" s="319"/>
      <c r="L253" s="319"/>
      <c r="M253" s="18"/>
      <c r="N253" s="18"/>
    </row>
    <row r="254" spans="10:14" ht="12.75">
      <c r="J254" s="318"/>
      <c r="K254" s="319"/>
      <c r="L254" s="319"/>
      <c r="M254" s="18"/>
      <c r="N254" s="18"/>
    </row>
    <row r="255" spans="10:14" ht="12.75">
      <c r="J255" s="318"/>
      <c r="K255" s="319"/>
      <c r="L255" s="319"/>
      <c r="M255" s="18"/>
      <c r="N255" s="18"/>
    </row>
    <row r="256" spans="10:14" ht="12.75">
      <c r="J256" s="318"/>
      <c r="K256" s="319"/>
      <c r="L256" s="319"/>
      <c r="M256" s="18"/>
      <c r="N256" s="18"/>
    </row>
    <row r="257" spans="10:14" ht="12.75">
      <c r="J257" s="318"/>
      <c r="K257" s="319"/>
      <c r="L257" s="319"/>
      <c r="M257" s="18"/>
      <c r="N257" s="18"/>
    </row>
    <row r="258" spans="10:14" ht="12.75">
      <c r="J258" s="318"/>
      <c r="K258" s="319"/>
      <c r="L258" s="319"/>
      <c r="M258" s="18"/>
      <c r="N258" s="18"/>
    </row>
    <row r="259" spans="10:14" ht="12.75">
      <c r="J259" s="318"/>
      <c r="K259" s="319"/>
      <c r="L259" s="319"/>
      <c r="M259" s="18"/>
      <c r="N259" s="18"/>
    </row>
    <row r="260" spans="10:14" ht="12.75">
      <c r="J260" s="318"/>
      <c r="K260" s="319"/>
      <c r="L260" s="319"/>
      <c r="M260" s="18"/>
      <c r="N260" s="18"/>
    </row>
    <row r="261" spans="10:14" ht="12.75">
      <c r="J261" s="318"/>
      <c r="K261" s="319"/>
      <c r="L261" s="319"/>
      <c r="M261" s="18"/>
      <c r="N261" s="18"/>
    </row>
    <row r="262" spans="10:14" ht="12.75">
      <c r="J262" s="318"/>
      <c r="K262" s="319"/>
      <c r="L262" s="319"/>
      <c r="M262" s="18"/>
      <c r="N262" s="18"/>
    </row>
    <row r="263" spans="10:14" ht="12.75">
      <c r="J263" s="318"/>
      <c r="K263" s="319"/>
      <c r="L263" s="319"/>
      <c r="M263" s="18"/>
      <c r="N263" s="18"/>
    </row>
    <row r="264" spans="10:14" ht="12.75">
      <c r="J264" s="318"/>
      <c r="K264" s="319"/>
      <c r="L264" s="319"/>
      <c r="M264" s="18"/>
      <c r="N264" s="18"/>
    </row>
    <row r="265" spans="10:14" ht="12.75">
      <c r="J265" s="318"/>
      <c r="K265" s="319"/>
      <c r="L265" s="319"/>
      <c r="M265" s="18"/>
      <c r="N265" s="18"/>
    </row>
    <row r="266" spans="10:14" ht="12.75">
      <c r="J266" s="318"/>
      <c r="K266" s="319"/>
      <c r="L266" s="319"/>
      <c r="M266" s="18"/>
      <c r="N266" s="18"/>
    </row>
    <row r="267" spans="10:14" ht="12.75">
      <c r="J267" s="318"/>
      <c r="K267" s="319"/>
      <c r="L267" s="319"/>
      <c r="M267" s="18"/>
      <c r="N267" s="18"/>
    </row>
    <row r="268" spans="12:14" ht="12.75">
      <c r="L268" s="18"/>
      <c r="M268" s="18"/>
      <c r="N268" s="18"/>
    </row>
    <row r="269" spans="12:14" ht="12.75">
      <c r="L269" s="18"/>
      <c r="M269" s="18"/>
      <c r="N269" s="18"/>
    </row>
    <row r="270" spans="12:14" ht="12.75">
      <c r="L270" s="18"/>
      <c r="M270" s="18"/>
      <c r="N270" s="18"/>
    </row>
    <row r="271" spans="12:14" ht="12.75">
      <c r="L271" s="18"/>
      <c r="M271" s="18"/>
      <c r="N271" s="18"/>
    </row>
    <row r="272" spans="12:14" ht="12.75">
      <c r="L272" s="18"/>
      <c r="M272" s="18"/>
      <c r="N272" s="18"/>
    </row>
    <row r="273" spans="12:14" ht="12.75">
      <c r="L273" s="18"/>
      <c r="M273" s="18"/>
      <c r="N273" s="18"/>
    </row>
  </sheetData>
  <sheetProtection/>
  <mergeCells count="19">
    <mergeCell ref="A1:B1"/>
    <mergeCell ref="B18:B19"/>
    <mergeCell ref="B21:B22"/>
    <mergeCell ref="P6:AB7"/>
    <mergeCell ref="B12:B13"/>
    <mergeCell ref="B6:F6"/>
    <mergeCell ref="J8:K8"/>
    <mergeCell ref="M8:N8"/>
    <mergeCell ref="B15:B16"/>
    <mergeCell ref="D1:R1"/>
    <mergeCell ref="C4:N4"/>
    <mergeCell ref="M9:N9"/>
    <mergeCell ref="J6:N7"/>
    <mergeCell ref="W5:Y5"/>
    <mergeCell ref="P5:R5"/>
    <mergeCell ref="P8:S8"/>
    <mergeCell ref="W8:AB8"/>
    <mergeCell ref="P9:S9"/>
    <mergeCell ref="W9:AB9"/>
  </mergeCells>
  <printOptions/>
  <pageMargins left="0.7" right="0.7" top="0.75" bottom="0.75" header="0.3" footer="0.3"/>
  <pageSetup fitToHeight="1" fitToWidth="1" horizontalDpi="600" verticalDpi="600" orientation="landscape" scale="1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69"/>
  <sheetViews>
    <sheetView workbookViewId="0" topLeftCell="U10">
      <selection activeCell="A1" sqref="A1"/>
    </sheetView>
  </sheetViews>
  <sheetFormatPr defaultColWidth="9.140625" defaultRowHeight="12.75"/>
  <sheetData>
    <row r="1" spans="1:17" s="7" customFormat="1" ht="33.75">
      <c r="A1" s="387" t="s">
        <v>252</v>
      </c>
      <c r="B1" s="419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3" ht="15.75">
      <c r="C3" s="292" t="s">
        <v>242</v>
      </c>
    </row>
    <row r="6" spans="3:22" ht="12.75"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O6" s="514"/>
      <c r="P6" s="514"/>
      <c r="Q6" s="514"/>
      <c r="R6" s="514"/>
      <c r="S6" s="514"/>
      <c r="T6" s="514"/>
      <c r="U6" s="514"/>
      <c r="V6" s="514"/>
    </row>
    <row r="7" spans="3:22" ht="12.75"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O7" s="514"/>
      <c r="P7" s="514"/>
      <c r="Q7" s="514"/>
      <c r="R7" s="514"/>
      <c r="S7" s="514"/>
      <c r="T7" s="514"/>
      <c r="U7" s="514"/>
      <c r="V7" s="514"/>
    </row>
    <row r="8" spans="3:22" ht="12.75"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O8" s="514"/>
      <c r="P8" s="514"/>
      <c r="Q8" s="514"/>
      <c r="R8" s="514"/>
      <c r="S8" s="514"/>
      <c r="T8" s="514"/>
      <c r="U8" s="514"/>
      <c r="V8" s="514"/>
    </row>
    <row r="9" spans="3:22" ht="12.75"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O9" s="514"/>
      <c r="P9" s="514"/>
      <c r="Q9" s="514"/>
      <c r="R9" s="514"/>
      <c r="S9" s="514"/>
      <c r="T9" s="514"/>
      <c r="U9" s="514"/>
      <c r="V9" s="514"/>
    </row>
    <row r="10" spans="3:22" ht="12.75"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O10" s="514"/>
      <c r="P10" s="514"/>
      <c r="Q10" s="514"/>
      <c r="R10" s="514"/>
      <c r="S10" s="514"/>
      <c r="T10" s="514"/>
      <c r="U10" s="514"/>
      <c r="V10" s="514"/>
    </row>
    <row r="11" spans="3:22" ht="12.75"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O11" s="514"/>
      <c r="P11" s="514"/>
      <c r="Q11" s="514"/>
      <c r="R11" s="514"/>
      <c r="S11" s="514"/>
      <c r="T11" s="514"/>
      <c r="U11" s="514"/>
      <c r="V11" s="514"/>
    </row>
    <row r="12" spans="3:22" ht="12.75"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O12" s="514"/>
      <c r="P12" s="514"/>
      <c r="Q12" s="514"/>
      <c r="R12" s="514"/>
      <c r="S12" s="514"/>
      <c r="T12" s="514"/>
      <c r="U12" s="514"/>
      <c r="V12" s="514"/>
    </row>
    <row r="13" spans="3:22" ht="12.75"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O13" s="514"/>
      <c r="P13" s="514"/>
      <c r="Q13" s="514"/>
      <c r="R13" s="514"/>
      <c r="S13" s="514"/>
      <c r="T13" s="514"/>
      <c r="U13" s="514"/>
      <c r="V13" s="514"/>
    </row>
    <row r="14" spans="3:22" ht="12.75"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O14" s="514"/>
      <c r="P14" s="514"/>
      <c r="Q14" s="514"/>
      <c r="R14" s="514"/>
      <c r="S14" s="514"/>
      <c r="T14" s="514"/>
      <c r="U14" s="514"/>
      <c r="V14" s="514"/>
    </row>
    <row r="15" spans="3:22" ht="12.75"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O15" s="514"/>
      <c r="P15" s="514"/>
      <c r="Q15" s="514"/>
      <c r="R15" s="514"/>
      <c r="S15" s="514"/>
      <c r="T15" s="514"/>
      <c r="U15" s="514"/>
      <c r="V15" s="514"/>
    </row>
    <row r="16" spans="3:22" ht="12.75"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O16" s="514"/>
      <c r="P16" s="514"/>
      <c r="Q16" s="514"/>
      <c r="R16" s="514"/>
      <c r="S16" s="514"/>
      <c r="T16" s="514"/>
      <c r="U16" s="514"/>
      <c r="V16" s="514"/>
    </row>
    <row r="17" spans="3:22" ht="12.75"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O17" s="514"/>
      <c r="P17" s="514"/>
      <c r="Q17" s="514"/>
      <c r="R17" s="514"/>
      <c r="S17" s="514"/>
      <c r="T17" s="514"/>
      <c r="U17" s="514"/>
      <c r="V17" s="514"/>
    </row>
    <row r="18" spans="3:22" ht="12.75"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O18" s="514"/>
      <c r="P18" s="514"/>
      <c r="Q18" s="514"/>
      <c r="R18" s="514"/>
      <c r="S18" s="514"/>
      <c r="T18" s="514"/>
      <c r="U18" s="514"/>
      <c r="V18" s="514"/>
    </row>
    <row r="19" spans="3:22" ht="12.75"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O19" s="514"/>
      <c r="P19" s="514"/>
      <c r="Q19" s="514"/>
      <c r="R19" s="514"/>
      <c r="S19" s="514"/>
      <c r="T19" s="514"/>
      <c r="U19" s="514"/>
      <c r="V19" s="514"/>
    </row>
    <row r="20" spans="3:22" ht="12.75"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O20" s="514"/>
      <c r="P20" s="514"/>
      <c r="Q20" s="514"/>
      <c r="R20" s="514"/>
      <c r="S20" s="514"/>
      <c r="T20" s="514"/>
      <c r="U20" s="514"/>
      <c r="V20" s="514"/>
    </row>
    <row r="21" spans="3:22" ht="12.75"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O21" s="514"/>
      <c r="P21" s="514"/>
      <c r="Q21" s="514"/>
      <c r="R21" s="514"/>
      <c r="S21" s="514"/>
      <c r="T21" s="514"/>
      <c r="U21" s="514"/>
      <c r="V21" s="514"/>
    </row>
    <row r="22" spans="3:22" ht="12.75"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O22" s="514"/>
      <c r="P22" s="514"/>
      <c r="Q22" s="514"/>
      <c r="R22" s="514"/>
      <c r="S22" s="514"/>
      <c r="T22" s="514"/>
      <c r="U22" s="514"/>
      <c r="V22" s="514"/>
    </row>
    <row r="23" spans="3:22" ht="12.75"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O23" s="514"/>
      <c r="P23" s="514"/>
      <c r="Q23" s="514"/>
      <c r="R23" s="514"/>
      <c r="S23" s="514"/>
      <c r="T23" s="514"/>
      <c r="U23" s="514"/>
      <c r="V23" s="514"/>
    </row>
    <row r="24" spans="3:22" ht="12.75"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O24" s="514"/>
      <c r="P24" s="514"/>
      <c r="Q24" s="514"/>
      <c r="R24" s="514"/>
      <c r="S24" s="514"/>
      <c r="T24" s="514"/>
      <c r="U24" s="514"/>
      <c r="V24" s="514"/>
    </row>
    <row r="25" spans="3:22" ht="12.75"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O25" s="514"/>
      <c r="P25" s="514"/>
      <c r="Q25" s="514"/>
      <c r="R25" s="514"/>
      <c r="S25" s="514"/>
      <c r="T25" s="514"/>
      <c r="U25" s="514"/>
      <c r="V25" s="514"/>
    </row>
    <row r="26" spans="3:22" ht="12.75"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O26" s="514"/>
      <c r="P26" s="514"/>
      <c r="Q26" s="514"/>
      <c r="R26" s="514"/>
      <c r="S26" s="514"/>
      <c r="T26" s="514"/>
      <c r="U26" s="514"/>
      <c r="V26" s="514"/>
    </row>
    <row r="27" spans="3:22" ht="12.75"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O27" s="514"/>
      <c r="P27" s="514"/>
      <c r="Q27" s="514"/>
      <c r="R27" s="514"/>
      <c r="S27" s="514"/>
      <c r="T27" s="514"/>
      <c r="U27" s="514"/>
      <c r="V27" s="514"/>
    </row>
    <row r="28" spans="3:22" ht="12.75">
      <c r="C28" s="417"/>
      <c r="D28" s="418"/>
      <c r="E28" s="418"/>
      <c r="F28" s="418"/>
      <c r="G28" s="418"/>
      <c r="H28" s="418"/>
      <c r="I28" s="418"/>
      <c r="J28" s="418"/>
      <c r="K28" s="418"/>
      <c r="L28" s="417"/>
      <c r="M28" s="417"/>
      <c r="O28" s="514"/>
      <c r="P28" s="514"/>
      <c r="Q28" s="514"/>
      <c r="R28" s="514"/>
      <c r="S28" s="514"/>
      <c r="T28" s="514"/>
      <c r="U28" s="514"/>
      <c r="V28" s="514"/>
    </row>
    <row r="29" spans="3:22" ht="12.75"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O29" s="514"/>
      <c r="P29" s="514"/>
      <c r="Q29" s="514"/>
      <c r="R29" s="514"/>
      <c r="S29" s="514"/>
      <c r="T29" s="514"/>
      <c r="U29" s="514"/>
      <c r="V29" s="514"/>
    </row>
    <row r="30" spans="3:22" ht="12.75"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O30" s="514"/>
      <c r="P30" s="514"/>
      <c r="Q30" s="514"/>
      <c r="R30" s="514"/>
      <c r="S30" s="514"/>
      <c r="T30" s="514"/>
      <c r="U30" s="514"/>
      <c r="V30" s="514"/>
    </row>
    <row r="31" spans="3:22" ht="12.75"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O31" s="514"/>
      <c r="P31" s="514"/>
      <c r="Q31" s="514"/>
      <c r="R31" s="514"/>
      <c r="S31" s="514"/>
      <c r="T31" s="514"/>
      <c r="U31" s="514"/>
      <c r="V31" s="514"/>
    </row>
    <row r="32" spans="3:22" ht="12.75"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O32" s="514"/>
      <c r="P32" s="514"/>
      <c r="Q32" s="514"/>
      <c r="R32" s="514"/>
      <c r="S32" s="514"/>
      <c r="T32" s="514"/>
      <c r="U32" s="514"/>
      <c r="V32" s="514"/>
    </row>
    <row r="33" spans="3:22" ht="12.75"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O33" s="514"/>
      <c r="P33" s="514"/>
      <c r="Q33" s="514"/>
      <c r="R33" s="514"/>
      <c r="S33" s="514"/>
      <c r="T33" s="514"/>
      <c r="U33" s="514"/>
      <c r="V33" s="514"/>
    </row>
    <row r="34" spans="3:22" ht="12.75"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O34" s="514"/>
      <c r="P34" s="514"/>
      <c r="Q34" s="514"/>
      <c r="R34" s="514"/>
      <c r="S34" s="514"/>
      <c r="T34" s="514"/>
      <c r="U34" s="514"/>
      <c r="V34" s="514"/>
    </row>
    <row r="35" spans="3:24" ht="15.75"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O35" s="514"/>
      <c r="P35" s="514"/>
      <c r="Q35" s="514"/>
      <c r="R35" s="514"/>
      <c r="S35" s="514"/>
      <c r="T35" s="514"/>
      <c r="U35" s="514"/>
      <c r="V35" s="514"/>
      <c r="X35" s="292" t="s">
        <v>243</v>
      </c>
    </row>
    <row r="36" spans="3:22" ht="12.75"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O36" s="514"/>
      <c r="P36" s="514"/>
      <c r="Q36" s="514"/>
      <c r="R36" s="514"/>
      <c r="S36" s="514"/>
      <c r="T36" s="514"/>
      <c r="U36" s="514"/>
      <c r="V36" s="514"/>
    </row>
    <row r="37" spans="3:46" ht="15.75"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O37" s="514"/>
      <c r="P37" s="514"/>
      <c r="Q37" s="514"/>
      <c r="R37" s="514"/>
      <c r="S37" s="514"/>
      <c r="T37" s="514"/>
      <c r="U37" s="514"/>
      <c r="V37" s="514"/>
      <c r="Y37" s="515"/>
      <c r="Z37" s="515"/>
      <c r="AA37" s="515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514"/>
      <c r="AR37" s="514"/>
      <c r="AS37" s="514"/>
      <c r="AT37" s="514"/>
    </row>
    <row r="38" spans="3:46" ht="12.75"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O38" s="514"/>
      <c r="P38" s="514"/>
      <c r="Q38" s="514"/>
      <c r="R38" s="514"/>
      <c r="S38" s="514"/>
      <c r="T38" s="514"/>
      <c r="U38" s="514"/>
      <c r="V38" s="514"/>
      <c r="X38" s="386" t="s">
        <v>336</v>
      </c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514"/>
      <c r="AR38" s="514"/>
      <c r="AS38" s="514"/>
      <c r="AT38" s="514"/>
    </row>
    <row r="39" spans="3:46" ht="12.75"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O39" s="514"/>
      <c r="P39" s="514"/>
      <c r="Q39" s="514"/>
      <c r="R39" s="514"/>
      <c r="S39" s="514"/>
      <c r="T39" s="514"/>
      <c r="U39" s="514"/>
      <c r="V39" s="514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514"/>
      <c r="AR39" s="514"/>
      <c r="AS39" s="514"/>
      <c r="AT39" s="514"/>
    </row>
    <row r="40" spans="3:46" ht="12.75"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O40" s="514"/>
      <c r="P40" s="514"/>
      <c r="Q40" s="514"/>
      <c r="R40" s="514"/>
      <c r="S40" s="514"/>
      <c r="T40" s="514"/>
      <c r="U40" s="514"/>
      <c r="V40" s="514"/>
      <c r="X40" s="386" t="s">
        <v>337</v>
      </c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514"/>
      <c r="AR40" s="514"/>
      <c r="AS40" s="514"/>
      <c r="AT40" s="514"/>
    </row>
    <row r="41" spans="3:46" ht="12.75"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O41" s="514"/>
      <c r="P41" s="514"/>
      <c r="Q41" s="514"/>
      <c r="R41" s="514"/>
      <c r="S41" s="514"/>
      <c r="T41" s="514"/>
      <c r="U41" s="514"/>
      <c r="V41" s="514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514"/>
      <c r="AR41" s="514"/>
      <c r="AS41" s="514"/>
      <c r="AT41" s="514"/>
    </row>
    <row r="42" spans="3:46" ht="12.75"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O42" s="514"/>
      <c r="P42" s="514"/>
      <c r="Q42" s="514"/>
      <c r="R42" s="514"/>
      <c r="S42" s="514"/>
      <c r="T42" s="514"/>
      <c r="U42" s="514"/>
      <c r="V42" s="514"/>
      <c r="X42" s="386" t="s">
        <v>338</v>
      </c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514"/>
      <c r="AR42" s="514"/>
      <c r="AS42" s="514"/>
      <c r="AT42" s="514"/>
    </row>
    <row r="43" spans="3:46" ht="12.75"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O43" s="514"/>
      <c r="P43" s="514"/>
      <c r="Q43" s="514"/>
      <c r="R43" s="514"/>
      <c r="S43" s="514"/>
      <c r="T43" s="514"/>
      <c r="U43" s="514"/>
      <c r="V43" s="514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514"/>
      <c r="AR43" s="514"/>
      <c r="AS43" s="514"/>
      <c r="AT43" s="514"/>
    </row>
    <row r="44" spans="3:46" ht="12.75"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O44" s="514"/>
      <c r="P44" s="514"/>
      <c r="Q44" s="514"/>
      <c r="R44" s="514"/>
      <c r="S44" s="514"/>
      <c r="T44" s="514"/>
      <c r="U44" s="514"/>
      <c r="V44" s="514"/>
      <c r="X44" s="386" t="s">
        <v>339</v>
      </c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514"/>
      <c r="AR44" s="514"/>
      <c r="AS44" s="514"/>
      <c r="AT44" s="514"/>
    </row>
    <row r="45" spans="3:46" ht="12.75"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O45" s="514"/>
      <c r="P45" s="514"/>
      <c r="Q45" s="514"/>
      <c r="R45" s="514"/>
      <c r="S45" s="514"/>
      <c r="T45" s="514"/>
      <c r="U45" s="514"/>
      <c r="V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</row>
    <row r="46" spans="3:46" ht="12.75"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O46" s="514"/>
      <c r="P46" s="514"/>
      <c r="Q46" s="514"/>
      <c r="R46" s="514"/>
      <c r="S46" s="514"/>
      <c r="T46" s="514"/>
      <c r="U46" s="514"/>
      <c r="V46" s="514"/>
      <c r="X46" s="386" t="s">
        <v>340</v>
      </c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</row>
    <row r="47" spans="3:22" ht="12.75"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O47" s="514"/>
      <c r="P47" s="514"/>
      <c r="Q47" s="514"/>
      <c r="R47" s="514"/>
      <c r="S47" s="514"/>
      <c r="T47" s="514"/>
      <c r="U47" s="514"/>
      <c r="V47" s="514"/>
    </row>
    <row r="48" spans="3:46" ht="12.75"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O48" s="514"/>
      <c r="P48" s="514"/>
      <c r="Q48" s="514"/>
      <c r="R48" s="514"/>
      <c r="S48" s="514"/>
      <c r="T48" s="514"/>
      <c r="U48" s="514"/>
      <c r="V48" s="514"/>
      <c r="X48" s="386" t="s">
        <v>341</v>
      </c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514"/>
      <c r="AR48" s="514"/>
      <c r="AS48" s="514"/>
      <c r="AT48" s="514"/>
    </row>
    <row r="49" spans="3:46" ht="12.75"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O49" s="514"/>
      <c r="P49" s="514"/>
      <c r="Q49" s="514"/>
      <c r="R49" s="514"/>
      <c r="S49" s="514"/>
      <c r="T49" s="514"/>
      <c r="U49" s="514"/>
      <c r="V49" s="514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514"/>
      <c r="AR49" s="514"/>
      <c r="AS49" s="514"/>
      <c r="AT49" s="514"/>
    </row>
    <row r="50" spans="3:46" ht="12.75"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O50" s="514"/>
      <c r="P50" s="514"/>
      <c r="Q50" s="514"/>
      <c r="R50" s="514"/>
      <c r="S50" s="514"/>
      <c r="T50" s="514"/>
      <c r="U50" s="514"/>
      <c r="V50" s="514"/>
      <c r="X50" s="386" t="s">
        <v>342</v>
      </c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514"/>
      <c r="AR50" s="514"/>
      <c r="AS50" s="514"/>
      <c r="AT50" s="514"/>
    </row>
    <row r="51" spans="3:22" ht="12.75"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O51" s="514"/>
      <c r="P51" s="514"/>
      <c r="Q51" s="514"/>
      <c r="R51" s="514"/>
      <c r="S51" s="514"/>
      <c r="T51" s="514"/>
      <c r="U51" s="514"/>
      <c r="V51" s="514"/>
    </row>
    <row r="52" spans="24:28" ht="15.75">
      <c r="X52" s="516"/>
      <c r="Y52" s="293"/>
      <c r="Z52" s="293"/>
      <c r="AA52" s="293"/>
      <c r="AB52" s="293"/>
    </row>
    <row r="53" spans="24:28" ht="12.75">
      <c r="X53" s="293"/>
      <c r="Y53" s="293"/>
      <c r="Z53" s="293"/>
      <c r="AA53" s="293"/>
      <c r="AB53" s="293"/>
    </row>
    <row r="54" spans="5:28" ht="20.25"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X54" s="293"/>
      <c r="Y54" s="293"/>
      <c r="Z54" s="293"/>
      <c r="AA54" s="293"/>
      <c r="AB54" s="293"/>
    </row>
    <row r="55" spans="5:15" ht="20.25"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</row>
    <row r="56" spans="1:15" ht="20.25">
      <c r="A56" s="357"/>
      <c r="E56" s="357"/>
      <c r="G56" s="357"/>
      <c r="H56" s="357"/>
      <c r="I56" s="357"/>
      <c r="J56" s="357"/>
      <c r="K56" s="357"/>
      <c r="L56" s="357"/>
      <c r="M56" s="357"/>
      <c r="N56" s="357"/>
      <c r="O56" s="357"/>
    </row>
    <row r="57" spans="5:28" ht="20.25"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</row>
    <row r="58" spans="5:28" ht="20.25"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</row>
    <row r="59" spans="18:28" ht="12.75">
      <c r="R59" s="340"/>
      <c r="S59" s="341"/>
      <c r="T59" s="341"/>
      <c r="U59" s="341"/>
      <c r="V59" s="341"/>
      <c r="W59" s="341"/>
      <c r="X59" s="341"/>
      <c r="Y59" s="341"/>
      <c r="Z59" s="341"/>
      <c r="AA59" s="340"/>
      <c r="AB59" s="340"/>
    </row>
    <row r="60" spans="18:28" ht="12.75">
      <c r="R60" s="340"/>
      <c r="S60" s="341"/>
      <c r="T60" s="341"/>
      <c r="U60" s="341"/>
      <c r="V60" s="341"/>
      <c r="W60" s="341"/>
      <c r="X60" s="341"/>
      <c r="Y60" s="341"/>
      <c r="Z60" s="341"/>
      <c r="AA60" s="340"/>
      <c r="AB60" s="340"/>
    </row>
    <row r="61" spans="18:28" ht="12.75">
      <c r="R61" s="340"/>
      <c r="S61" s="341"/>
      <c r="T61" s="341"/>
      <c r="U61" s="341"/>
      <c r="V61" s="341"/>
      <c r="W61" s="341"/>
      <c r="X61" s="341"/>
      <c r="Y61" s="341"/>
      <c r="Z61" s="341"/>
      <c r="AA61" s="340"/>
      <c r="AB61" s="340"/>
    </row>
    <row r="62" spans="18:28" ht="12.75">
      <c r="R62" s="340"/>
      <c r="S62" s="341"/>
      <c r="T62" s="341"/>
      <c r="U62" s="341"/>
      <c r="V62" s="341"/>
      <c r="W62" s="341"/>
      <c r="X62" s="341"/>
      <c r="Y62" s="341"/>
      <c r="Z62" s="341"/>
      <c r="AA62" s="340"/>
      <c r="AB62" s="340"/>
    </row>
    <row r="63" spans="18:28" ht="12.75">
      <c r="R63" s="340"/>
      <c r="S63" s="341"/>
      <c r="T63" s="341"/>
      <c r="U63" s="341"/>
      <c r="V63" s="341"/>
      <c r="W63" s="341"/>
      <c r="X63" s="341"/>
      <c r="Y63" s="341"/>
      <c r="Z63" s="341"/>
      <c r="AA63" s="340"/>
      <c r="AB63" s="340"/>
    </row>
    <row r="64" spans="18:28" ht="12.75">
      <c r="R64" s="340"/>
      <c r="S64" s="341"/>
      <c r="T64" s="341"/>
      <c r="U64" s="341"/>
      <c r="V64" s="341"/>
      <c r="W64" s="341"/>
      <c r="X64" s="341"/>
      <c r="Y64" s="341"/>
      <c r="Z64" s="341"/>
      <c r="AA64" s="340"/>
      <c r="AB64" s="340"/>
    </row>
    <row r="65" spans="18:28" ht="12.75">
      <c r="R65" s="340"/>
      <c r="S65" s="341"/>
      <c r="T65" s="341"/>
      <c r="U65" s="341"/>
      <c r="V65" s="341"/>
      <c r="W65" s="341"/>
      <c r="X65" s="341"/>
      <c r="Y65" s="341"/>
      <c r="Z65" s="341"/>
      <c r="AA65" s="340"/>
      <c r="AB65" s="340"/>
    </row>
    <row r="66" spans="18:28" ht="12.75"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</row>
    <row r="67" spans="18:28" ht="12.75"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</row>
    <row r="68" spans="18:28" ht="12.75"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</row>
    <row r="69" spans="18:28" ht="12.75"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</row>
  </sheetData>
  <mergeCells count="1">
    <mergeCell ref="D1:Q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CA137"/>
  <sheetViews>
    <sheetView zoomScale="110" zoomScaleNormal="110" workbookViewId="0" topLeftCell="A1">
      <selection activeCell="A1" sqref="A1:B1"/>
    </sheetView>
  </sheetViews>
  <sheetFormatPr defaultColWidth="8.8515625" defaultRowHeight="12.75"/>
  <cols>
    <col min="1" max="1" width="8.8515625" style="7" customWidth="1"/>
    <col min="2" max="2" width="13.28125" style="1" customWidth="1"/>
    <col min="3" max="3" width="13.140625" style="2" customWidth="1"/>
    <col min="4" max="4" width="14.140625" style="1" customWidth="1"/>
    <col min="5" max="5" width="18.57421875" style="1" customWidth="1"/>
    <col min="6" max="6" width="15.7109375" style="1" bestFit="1" customWidth="1"/>
    <col min="7" max="7" width="14.421875" style="1" customWidth="1"/>
    <col min="8" max="8" width="15.140625" style="1" customWidth="1"/>
    <col min="9" max="9" width="18.140625" style="1" customWidth="1"/>
    <col min="10" max="10" width="22.00390625" style="1" customWidth="1"/>
    <col min="11" max="11" width="22.28125" style="1" customWidth="1"/>
    <col min="12" max="12" width="13.28125" style="1" customWidth="1"/>
    <col min="13" max="13" width="16.57421875" style="7" customWidth="1"/>
    <col min="14" max="14" width="17.00390625" style="1" customWidth="1"/>
    <col min="15" max="15" width="17.140625" style="7" customWidth="1"/>
    <col min="16" max="16" width="15.57421875" style="7" customWidth="1"/>
    <col min="17" max="17" width="14.57421875" style="7" customWidth="1"/>
    <col min="18" max="18" width="13.140625" style="7" customWidth="1"/>
    <col min="19" max="19" width="13.28125" style="7" customWidth="1"/>
    <col min="20" max="20" width="12.8515625" style="7" customWidth="1"/>
    <col min="21" max="21" width="10.7109375" style="7" customWidth="1"/>
    <col min="22" max="22" width="13.28125" style="7" customWidth="1"/>
    <col min="23" max="23" width="12.8515625" style="7" customWidth="1"/>
    <col min="24" max="24" width="13.00390625" style="7" customWidth="1"/>
    <col min="25" max="16384" width="8.8515625" style="7" customWidth="1"/>
  </cols>
  <sheetData>
    <row r="1" spans="1:17" ht="33.75">
      <c r="A1" s="540" t="s">
        <v>252</v>
      </c>
      <c r="B1" s="541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3" spans="3:23" s="1" customFormat="1" ht="13.5" thickBot="1">
      <c r="C3" s="2"/>
      <c r="W3" s="7"/>
    </row>
    <row r="4" spans="2:23" s="1" customFormat="1" ht="22.5" customHeight="1" thickBot="1" thickTop="1">
      <c r="B4" s="599" t="s">
        <v>168</v>
      </c>
      <c r="C4" s="597"/>
      <c r="D4" s="597"/>
      <c r="E4" s="597"/>
      <c r="F4" s="597"/>
      <c r="G4" s="597"/>
      <c r="H4" s="597"/>
      <c r="I4" s="597"/>
      <c r="J4" s="597"/>
      <c r="K4" s="596" t="s">
        <v>72</v>
      </c>
      <c r="L4" s="597"/>
      <c r="M4" s="597"/>
      <c r="N4" s="597"/>
      <c r="O4" s="598"/>
      <c r="Q4" s="93"/>
      <c r="W4" s="7"/>
    </row>
    <row r="5" spans="2:22" s="1" customFormat="1" ht="22.5" customHeight="1" thickBot="1" thickTop="1">
      <c r="B5" s="185" t="s">
        <v>10</v>
      </c>
      <c r="C5" s="243" t="s">
        <v>39</v>
      </c>
      <c r="D5" s="186" t="s">
        <v>145</v>
      </c>
      <c r="E5" s="186" t="s">
        <v>51</v>
      </c>
      <c r="F5" s="186" t="s">
        <v>146</v>
      </c>
      <c r="G5" s="186" t="s">
        <v>149</v>
      </c>
      <c r="H5" s="186" t="s">
        <v>54</v>
      </c>
      <c r="I5" s="186" t="s">
        <v>150</v>
      </c>
      <c r="J5" s="118" t="s">
        <v>151</v>
      </c>
      <c r="K5" s="118" t="s">
        <v>153</v>
      </c>
      <c r="L5" s="118" t="s">
        <v>156</v>
      </c>
      <c r="M5" s="118" t="s">
        <v>156</v>
      </c>
      <c r="N5" s="191" t="s">
        <v>163</v>
      </c>
      <c r="O5" s="121" t="s">
        <v>60</v>
      </c>
      <c r="V5" s="7"/>
    </row>
    <row r="6" spans="2:22" s="1" customFormat="1" ht="14.25" thickBot="1" thickTop="1">
      <c r="B6" s="187"/>
      <c r="C6" s="244"/>
      <c r="D6" s="188" t="s">
        <v>50</v>
      </c>
      <c r="E6" s="188"/>
      <c r="F6" s="188" t="s">
        <v>147</v>
      </c>
      <c r="G6" s="188" t="s">
        <v>69</v>
      </c>
      <c r="H6" s="188"/>
      <c r="I6" s="188" t="s">
        <v>148</v>
      </c>
      <c r="J6" s="118" t="s">
        <v>152</v>
      </c>
      <c r="K6" s="118" t="s">
        <v>154</v>
      </c>
      <c r="L6" s="118" t="s">
        <v>157</v>
      </c>
      <c r="M6" s="118" t="s">
        <v>157</v>
      </c>
      <c r="N6" s="191" t="s">
        <v>164</v>
      </c>
      <c r="O6" s="95"/>
      <c r="V6" s="7"/>
    </row>
    <row r="7" spans="2:22" s="1" customFormat="1" ht="14.25" thickBot="1" thickTop="1">
      <c r="B7" s="187"/>
      <c r="C7" s="244"/>
      <c r="D7" s="188"/>
      <c r="E7" s="188"/>
      <c r="F7" s="188" t="s">
        <v>148</v>
      </c>
      <c r="G7" s="188"/>
      <c r="H7" s="188"/>
      <c r="I7" s="188"/>
      <c r="J7" s="118"/>
      <c r="K7" s="118" t="s">
        <v>155</v>
      </c>
      <c r="L7" s="118" t="s">
        <v>158</v>
      </c>
      <c r="M7" s="118" t="s">
        <v>158</v>
      </c>
      <c r="N7" s="191" t="s">
        <v>165</v>
      </c>
      <c r="O7" s="95"/>
      <c r="V7" s="7"/>
    </row>
    <row r="8" spans="2:22" s="1" customFormat="1" ht="13.5" customHeight="1" thickBot="1" thickTop="1">
      <c r="B8" s="187"/>
      <c r="C8" s="244"/>
      <c r="D8" s="189"/>
      <c r="E8" s="189"/>
      <c r="F8" s="189"/>
      <c r="G8" s="189"/>
      <c r="H8" s="189"/>
      <c r="I8" s="189"/>
      <c r="J8" s="118"/>
      <c r="K8" s="118"/>
      <c r="L8" s="118" t="s">
        <v>159</v>
      </c>
      <c r="M8" s="191" t="s">
        <v>161</v>
      </c>
      <c r="N8" s="191" t="s">
        <v>166</v>
      </c>
      <c r="O8" s="96"/>
      <c r="V8" s="7"/>
    </row>
    <row r="9" spans="2:22" s="1" customFormat="1" ht="14.25" thickBot="1" thickTop="1">
      <c r="B9" s="190"/>
      <c r="C9" s="245"/>
      <c r="D9" s="120" t="s">
        <v>50</v>
      </c>
      <c r="E9" s="120" t="s">
        <v>169</v>
      </c>
      <c r="F9" s="120" t="s">
        <v>171</v>
      </c>
      <c r="G9" s="120" t="s">
        <v>173</v>
      </c>
      <c r="H9" s="120" t="s">
        <v>55</v>
      </c>
      <c r="I9" s="120" t="s">
        <v>174</v>
      </c>
      <c r="J9" s="120"/>
      <c r="K9" s="120"/>
      <c r="L9" s="120" t="s">
        <v>160</v>
      </c>
      <c r="M9" s="120" t="s">
        <v>301</v>
      </c>
      <c r="N9" s="120" t="s">
        <v>167</v>
      </c>
      <c r="O9" s="120"/>
      <c r="V9" s="7"/>
    </row>
    <row r="10" spans="2:22" s="1" customFormat="1" ht="14.25" thickBot="1" thickTop="1">
      <c r="B10" s="122"/>
      <c r="C10" s="248"/>
      <c r="D10" s="123"/>
      <c r="E10" s="123"/>
      <c r="F10" s="126"/>
      <c r="G10" s="126"/>
      <c r="H10" s="123" t="s">
        <v>105</v>
      </c>
      <c r="I10" s="123"/>
      <c r="J10" s="128"/>
      <c r="K10" s="129"/>
      <c r="L10" s="130"/>
      <c r="M10" s="131"/>
      <c r="N10" s="128"/>
      <c r="O10" s="123"/>
      <c r="V10" s="7"/>
    </row>
    <row r="11" spans="2:22" s="1" customFormat="1" ht="14.25" thickBot="1" thickTop="1">
      <c r="B11" s="122" t="s">
        <v>104</v>
      </c>
      <c r="C11" s="249">
        <v>1</v>
      </c>
      <c r="D11" s="250">
        <v>3</v>
      </c>
      <c r="E11" s="250" t="s">
        <v>244</v>
      </c>
      <c r="F11" s="251" t="s">
        <v>201</v>
      </c>
      <c r="G11" s="126">
        <v>0</v>
      </c>
      <c r="H11" s="123" t="s">
        <v>302</v>
      </c>
      <c r="I11" s="123">
        <v>25</v>
      </c>
      <c r="J11" s="128" t="s">
        <v>76</v>
      </c>
      <c r="K11" s="129" t="s">
        <v>89</v>
      </c>
      <c r="L11" s="130" t="s">
        <v>334</v>
      </c>
      <c r="M11" s="131" t="s">
        <v>334</v>
      </c>
      <c r="N11" s="128" t="s">
        <v>335</v>
      </c>
      <c r="O11" s="123"/>
      <c r="V11" s="7"/>
    </row>
    <row r="12" spans="3:23" s="1" customFormat="1" ht="12.75" customHeight="1" thickTop="1">
      <c r="C12" s="13"/>
      <c r="D12" s="13"/>
      <c r="E12" s="13"/>
      <c r="F12" s="13"/>
      <c r="L12" s="7"/>
      <c r="M12" s="7"/>
      <c r="W12" s="7"/>
    </row>
    <row r="13" spans="2:23" s="1" customFormat="1" ht="12.75">
      <c r="B13" s="13"/>
      <c r="C13" s="2"/>
      <c r="D13" s="6"/>
      <c r="E13" s="332" t="s">
        <v>233</v>
      </c>
      <c r="F13" s="332"/>
      <c r="G13" s="332"/>
      <c r="L13" s="7"/>
      <c r="M13" s="7"/>
      <c r="W13" s="7"/>
    </row>
    <row r="14" spans="2:23" s="1" customFormat="1" ht="12.75">
      <c r="B14" s="5"/>
      <c r="C14" s="15"/>
      <c r="D14" s="15"/>
      <c r="G14" s="4"/>
      <c r="H14" s="15"/>
      <c r="L14" s="7"/>
      <c r="O14" s="14"/>
      <c r="P14" s="2"/>
      <c r="W14" s="7"/>
    </row>
    <row r="15" spans="2:23" s="1" customFormat="1" ht="18.75">
      <c r="B15" s="288" t="s">
        <v>212</v>
      </c>
      <c r="C15" s="289"/>
      <c r="D15" s="88"/>
      <c r="G15" s="152"/>
      <c r="J15" s="183" t="s">
        <v>144</v>
      </c>
      <c r="N15" s="7"/>
      <c r="P15" s="13"/>
      <c r="W15" s="7"/>
    </row>
    <row r="16" spans="2:23" s="1" customFormat="1" ht="12.75">
      <c r="B16" s="5"/>
      <c r="C16" s="252"/>
      <c r="D16" s="6"/>
      <c r="G16" s="157"/>
      <c r="J16" s="252"/>
      <c r="K16" s="6"/>
      <c r="N16" s="7"/>
      <c r="P16" s="13"/>
      <c r="W16" s="7"/>
    </row>
    <row r="17" spans="2:23" s="1" customFormat="1" ht="12.75">
      <c r="B17" s="4" t="s">
        <v>315</v>
      </c>
      <c r="G17" s="157"/>
      <c r="J17" s="4" t="s">
        <v>316</v>
      </c>
      <c r="N17" s="7"/>
      <c r="P17" s="13"/>
      <c r="Q17" s="11"/>
      <c r="W17" s="7"/>
    </row>
    <row r="18" spans="2:23" s="1" customFormat="1" ht="13.5" thickBot="1">
      <c r="B18" s="4"/>
      <c r="C18" s="15"/>
      <c r="F18" s="424" t="s">
        <v>259</v>
      </c>
      <c r="G18" s="157"/>
      <c r="J18" s="15"/>
      <c r="N18" s="7"/>
      <c r="P18" s="13"/>
      <c r="Q18" s="11"/>
      <c r="W18" s="7"/>
    </row>
    <row r="19" spans="2:23" s="1" customFormat="1" ht="12.75" customHeight="1">
      <c r="B19" s="592" t="s">
        <v>131</v>
      </c>
      <c r="C19" s="594" t="s">
        <v>130</v>
      </c>
      <c r="D19" s="604" t="s">
        <v>129</v>
      </c>
      <c r="E19" s="604"/>
      <c r="F19" s="590" t="s">
        <v>132</v>
      </c>
      <c r="G19" s="151"/>
      <c r="H19" s="258"/>
      <c r="J19" s="592" t="s">
        <v>131</v>
      </c>
      <c r="K19" s="594" t="s">
        <v>130</v>
      </c>
      <c r="L19" s="600" t="s">
        <v>129</v>
      </c>
      <c r="M19" s="601"/>
      <c r="N19" s="181" t="s">
        <v>132</v>
      </c>
      <c r="P19" s="13"/>
      <c r="Q19" s="11"/>
      <c r="W19" s="7"/>
    </row>
    <row r="20" spans="2:23" s="1" customFormat="1" ht="13.5" thickBot="1">
      <c r="B20" s="593"/>
      <c r="C20" s="595"/>
      <c r="D20" s="605" t="s">
        <v>266</v>
      </c>
      <c r="E20" s="605"/>
      <c r="F20" s="591"/>
      <c r="G20" s="160"/>
      <c r="H20" s="258"/>
      <c r="J20" s="593"/>
      <c r="K20" s="595"/>
      <c r="L20" s="602" t="s">
        <v>128</v>
      </c>
      <c r="M20" s="603"/>
      <c r="N20" s="182" t="s">
        <v>183</v>
      </c>
      <c r="P20" s="13"/>
      <c r="Q20" s="11"/>
      <c r="W20" s="7"/>
    </row>
    <row r="21" spans="2:23" s="1" customFormat="1" ht="13.5" customHeight="1" thickBot="1">
      <c r="B21" s="231"/>
      <c r="C21" s="232" t="s">
        <v>180</v>
      </c>
      <c r="D21" s="232" t="s">
        <v>107</v>
      </c>
      <c r="E21" s="232" t="s">
        <v>107</v>
      </c>
      <c r="F21" s="425" t="s">
        <v>59</v>
      </c>
      <c r="G21" s="160"/>
      <c r="H21" s="258"/>
      <c r="J21" s="231"/>
      <c r="K21" s="232" t="s">
        <v>180</v>
      </c>
      <c r="L21" s="232" t="s">
        <v>107</v>
      </c>
      <c r="M21" s="232" t="s">
        <v>107</v>
      </c>
      <c r="N21" s="233" t="s">
        <v>143</v>
      </c>
      <c r="O21" s="175"/>
      <c r="P21" s="2"/>
      <c r="R21" s="38"/>
      <c r="S21" s="38"/>
      <c r="T21" s="38"/>
      <c r="U21" s="38"/>
      <c r="V21" s="38"/>
      <c r="W21" s="7"/>
    </row>
    <row r="22" spans="2:23" s="1" customFormat="1" ht="16.5" customHeight="1" thickBot="1">
      <c r="B22" s="211"/>
      <c r="C22" s="212" t="s">
        <v>108</v>
      </c>
      <c r="D22" s="212" t="s">
        <v>108</v>
      </c>
      <c r="E22" s="212" t="s">
        <v>109</v>
      </c>
      <c r="F22" s="213" t="s">
        <v>82</v>
      </c>
      <c r="G22" s="257"/>
      <c r="H22" s="258"/>
      <c r="J22" s="211"/>
      <c r="K22" s="212" t="s">
        <v>2</v>
      </c>
      <c r="L22" s="212" t="s">
        <v>2</v>
      </c>
      <c r="M22" s="212" t="s">
        <v>0</v>
      </c>
      <c r="N22" s="213" t="s">
        <v>142</v>
      </c>
      <c r="O22" s="175"/>
      <c r="P22" s="2"/>
      <c r="R22" s="38"/>
      <c r="S22" s="38"/>
      <c r="T22" s="38"/>
      <c r="U22" s="38"/>
      <c r="V22" s="38"/>
      <c r="W22" s="7"/>
    </row>
    <row r="23" spans="2:23" s="1" customFormat="1" ht="16.5" customHeight="1" thickBot="1">
      <c r="B23" s="215" t="s">
        <v>110</v>
      </c>
      <c r="C23" s="216">
        <v>12</v>
      </c>
      <c r="D23" s="217">
        <f>12+0.5*C23</f>
        <v>18</v>
      </c>
      <c r="E23" s="217">
        <f aca="true" t="shared" si="0" ref="E23:E40">D23/12</f>
        <v>1.5</v>
      </c>
      <c r="F23" s="260"/>
      <c r="G23" s="257"/>
      <c r="H23" s="346"/>
      <c r="J23" s="215" t="s">
        <v>110</v>
      </c>
      <c r="K23" s="217">
        <f aca="true" t="shared" si="1" ref="K23:K40">C23*2.54</f>
        <v>30.48</v>
      </c>
      <c r="L23" s="217">
        <f aca="true" t="shared" si="2" ref="L23:L40">D23*2.54</f>
        <v>45.72</v>
      </c>
      <c r="M23" s="217">
        <f aca="true" t="shared" si="3" ref="M23:M40">L23/100</f>
        <v>0.4572</v>
      </c>
      <c r="N23" s="218"/>
      <c r="O23" s="178"/>
      <c r="P23" s="45"/>
      <c r="Q23" s="39"/>
      <c r="R23" s="38"/>
      <c r="S23" s="38"/>
      <c r="T23" s="38"/>
      <c r="U23" s="38"/>
      <c r="V23" s="38"/>
      <c r="W23" s="7"/>
    </row>
    <row r="24" spans="2:23" s="1" customFormat="1" ht="16.5" customHeight="1" thickBot="1">
      <c r="B24" s="215" t="s">
        <v>111</v>
      </c>
      <c r="C24" s="216">
        <v>11.75</v>
      </c>
      <c r="D24" s="217">
        <f>12+C23+0.5*C24</f>
        <v>29.875</v>
      </c>
      <c r="E24" s="217">
        <f t="shared" si="0"/>
        <v>2.4895833333333335</v>
      </c>
      <c r="F24" s="260"/>
      <c r="G24" s="257"/>
      <c r="H24" s="346"/>
      <c r="J24" s="215" t="s">
        <v>111</v>
      </c>
      <c r="K24" s="217">
        <f t="shared" si="1"/>
        <v>29.845</v>
      </c>
      <c r="L24" s="217">
        <f t="shared" si="2"/>
        <v>75.88250000000001</v>
      </c>
      <c r="M24" s="217">
        <f t="shared" si="3"/>
        <v>0.7588250000000001</v>
      </c>
      <c r="N24" s="218"/>
      <c r="O24" s="178"/>
      <c r="P24" s="45"/>
      <c r="Q24" s="39"/>
      <c r="R24" s="38"/>
      <c r="S24" s="38"/>
      <c r="T24" s="38"/>
      <c r="U24" s="38"/>
      <c r="V24" s="38"/>
      <c r="W24" s="7"/>
    </row>
    <row r="25" spans="2:23" s="1" customFormat="1" ht="16.5" customHeight="1" thickBot="1">
      <c r="B25" s="215" t="s">
        <v>112</v>
      </c>
      <c r="C25" s="216">
        <v>12</v>
      </c>
      <c r="D25" s="217">
        <f>12+C23+C24+0.5*C25</f>
        <v>41.75</v>
      </c>
      <c r="E25" s="217">
        <f t="shared" si="0"/>
        <v>3.4791666666666665</v>
      </c>
      <c r="F25" s="260"/>
      <c r="G25" s="257"/>
      <c r="H25" s="346"/>
      <c r="J25" s="215" t="s">
        <v>112</v>
      </c>
      <c r="K25" s="217">
        <f t="shared" si="1"/>
        <v>30.48</v>
      </c>
      <c r="L25" s="217">
        <f t="shared" si="2"/>
        <v>106.045</v>
      </c>
      <c r="M25" s="217">
        <f t="shared" si="3"/>
        <v>1.0604500000000001</v>
      </c>
      <c r="N25" s="218"/>
      <c r="O25" s="178"/>
      <c r="P25" s="45"/>
      <c r="Q25" s="39"/>
      <c r="R25" s="38"/>
      <c r="S25" s="38"/>
      <c r="T25" s="38"/>
      <c r="U25" s="38"/>
      <c r="V25" s="38"/>
      <c r="W25" s="7"/>
    </row>
    <row r="26" spans="2:23" s="1" customFormat="1" ht="16.5" customHeight="1" thickBot="1">
      <c r="B26" s="215" t="s">
        <v>113</v>
      </c>
      <c r="C26" s="216">
        <v>12</v>
      </c>
      <c r="D26" s="217">
        <f>12+C23+C24+C25+0.5*C26</f>
        <v>53.75</v>
      </c>
      <c r="E26" s="217">
        <f t="shared" si="0"/>
        <v>4.479166666666667</v>
      </c>
      <c r="F26" s="260"/>
      <c r="G26" s="257"/>
      <c r="H26" s="346"/>
      <c r="J26" s="215" t="s">
        <v>113</v>
      </c>
      <c r="K26" s="217">
        <f t="shared" si="1"/>
        <v>30.48</v>
      </c>
      <c r="L26" s="217">
        <f t="shared" si="2"/>
        <v>136.525</v>
      </c>
      <c r="M26" s="217">
        <f t="shared" si="3"/>
        <v>1.36525</v>
      </c>
      <c r="N26" s="218"/>
      <c r="O26" s="178"/>
      <c r="P26" s="16"/>
      <c r="Q26" s="16"/>
      <c r="R26" s="16"/>
      <c r="S26" s="16"/>
      <c r="T26" s="16"/>
      <c r="U26" s="16"/>
      <c r="V26" s="16"/>
      <c r="W26" s="7"/>
    </row>
    <row r="27" spans="2:23" s="1" customFormat="1" ht="16.5" customHeight="1" thickBot="1">
      <c r="B27" s="215" t="s">
        <v>114</v>
      </c>
      <c r="C27" s="216">
        <v>12</v>
      </c>
      <c r="D27" s="217">
        <f>12+C23+C24+C25+C26+0.5*C27</f>
        <v>65.75</v>
      </c>
      <c r="E27" s="217">
        <f t="shared" si="0"/>
        <v>5.479166666666667</v>
      </c>
      <c r="F27" s="260"/>
      <c r="G27" s="257"/>
      <c r="H27" s="347"/>
      <c r="J27" s="215" t="s">
        <v>114</v>
      </c>
      <c r="K27" s="217">
        <f t="shared" si="1"/>
        <v>30.48</v>
      </c>
      <c r="L27" s="217">
        <f t="shared" si="2"/>
        <v>167.005</v>
      </c>
      <c r="M27" s="217">
        <f t="shared" si="3"/>
        <v>1.67005</v>
      </c>
      <c r="N27" s="218"/>
      <c r="O27" s="219"/>
      <c r="P27" s="16"/>
      <c r="Q27" s="16"/>
      <c r="R27" s="16"/>
      <c r="S27" s="16"/>
      <c r="T27" s="16"/>
      <c r="U27" s="16"/>
      <c r="V27" s="16"/>
      <c r="W27" s="7"/>
    </row>
    <row r="28" spans="2:23" s="1" customFormat="1" ht="16.5" customHeight="1" thickBot="1">
      <c r="B28" s="215" t="s">
        <v>115</v>
      </c>
      <c r="C28" s="216">
        <v>6</v>
      </c>
      <c r="D28" s="217">
        <f>12+C23+C24+C25+C26+C27+0.5*C28</f>
        <v>74.75</v>
      </c>
      <c r="E28" s="217">
        <f t="shared" si="0"/>
        <v>6.229166666666667</v>
      </c>
      <c r="F28" s="260"/>
      <c r="G28" s="257"/>
      <c r="H28" s="346"/>
      <c r="J28" s="215" t="s">
        <v>115</v>
      </c>
      <c r="K28" s="217">
        <f t="shared" si="1"/>
        <v>15.24</v>
      </c>
      <c r="L28" s="217">
        <f t="shared" si="2"/>
        <v>189.865</v>
      </c>
      <c r="M28" s="217">
        <f t="shared" si="3"/>
        <v>1.8986500000000002</v>
      </c>
      <c r="N28" s="218"/>
      <c r="O28" s="219"/>
      <c r="P28" s="16"/>
      <c r="Q28" s="16"/>
      <c r="R28" s="16"/>
      <c r="S28" s="16"/>
      <c r="T28" s="16"/>
      <c r="U28" s="16"/>
      <c r="V28" s="16"/>
      <c r="W28" s="7"/>
    </row>
    <row r="29" spans="2:23" s="1" customFormat="1" ht="16.5" customHeight="1" thickBot="1">
      <c r="B29" s="215" t="s">
        <v>116</v>
      </c>
      <c r="C29" s="216">
        <v>6</v>
      </c>
      <c r="D29" s="217">
        <f>12+C23+C24+C25+C26+C27+C28+0.5*C29</f>
        <v>80.75</v>
      </c>
      <c r="E29" s="217">
        <f t="shared" si="0"/>
        <v>6.729166666666667</v>
      </c>
      <c r="F29" s="260"/>
      <c r="G29" s="257"/>
      <c r="H29" s="346"/>
      <c r="J29" s="215" t="s">
        <v>116</v>
      </c>
      <c r="K29" s="217">
        <f t="shared" si="1"/>
        <v>15.24</v>
      </c>
      <c r="L29" s="217">
        <f t="shared" si="2"/>
        <v>205.105</v>
      </c>
      <c r="M29" s="217">
        <f t="shared" si="3"/>
        <v>2.05105</v>
      </c>
      <c r="N29" s="218"/>
      <c r="O29" s="178"/>
      <c r="P29" s="47"/>
      <c r="Q29" s="47"/>
      <c r="R29" s="47"/>
      <c r="S29" s="47"/>
      <c r="T29" s="47"/>
      <c r="U29" s="47"/>
      <c r="V29" s="47"/>
      <c r="W29" s="7"/>
    </row>
    <row r="30" spans="2:23" s="1" customFormat="1" ht="16.5" customHeight="1" thickBot="1">
      <c r="B30" s="215" t="s">
        <v>117</v>
      </c>
      <c r="C30" s="216">
        <v>6</v>
      </c>
      <c r="D30" s="217">
        <f>12+C23+C24+C25+C26+C27+C28+C29+0.5*C30</f>
        <v>86.75</v>
      </c>
      <c r="E30" s="217">
        <f t="shared" si="0"/>
        <v>7.229166666666667</v>
      </c>
      <c r="F30" s="260"/>
      <c r="G30" s="257"/>
      <c r="H30" s="346"/>
      <c r="J30" s="215" t="s">
        <v>117</v>
      </c>
      <c r="K30" s="217">
        <f t="shared" si="1"/>
        <v>15.24</v>
      </c>
      <c r="L30" s="217">
        <f t="shared" si="2"/>
        <v>220.345</v>
      </c>
      <c r="M30" s="217">
        <f t="shared" si="3"/>
        <v>2.20345</v>
      </c>
      <c r="N30" s="218"/>
      <c r="O30" s="178"/>
      <c r="P30" s="85"/>
      <c r="Q30" s="47"/>
      <c r="R30" s="47"/>
      <c r="S30" s="47"/>
      <c r="T30" s="47"/>
      <c r="U30" s="47"/>
      <c r="V30" s="47"/>
      <c r="W30" s="7"/>
    </row>
    <row r="31" spans="2:23" s="1" customFormat="1" ht="16.5" customHeight="1" thickBot="1">
      <c r="B31" s="215" t="s">
        <v>118</v>
      </c>
      <c r="C31" s="216">
        <v>6.25</v>
      </c>
      <c r="D31" s="217">
        <f>12+C23+C24+C25+C26+C27+C28+C29+C30+0.5*C31</f>
        <v>92.875</v>
      </c>
      <c r="E31" s="217">
        <f t="shared" si="0"/>
        <v>7.739583333333333</v>
      </c>
      <c r="F31" s="260"/>
      <c r="G31" s="257"/>
      <c r="H31" s="346"/>
      <c r="J31" s="215" t="s">
        <v>118</v>
      </c>
      <c r="K31" s="217">
        <f t="shared" si="1"/>
        <v>15.875</v>
      </c>
      <c r="L31" s="217">
        <f t="shared" si="2"/>
        <v>235.9025</v>
      </c>
      <c r="M31" s="217">
        <f t="shared" si="3"/>
        <v>2.359025</v>
      </c>
      <c r="N31" s="218"/>
      <c r="O31" s="219"/>
      <c r="P31" s="85"/>
      <c r="Q31" s="47"/>
      <c r="R31" s="47"/>
      <c r="S31" s="47"/>
      <c r="T31" s="47"/>
      <c r="U31" s="47"/>
      <c r="V31" s="47"/>
      <c r="W31" s="7"/>
    </row>
    <row r="32" spans="2:23" s="1" customFormat="1" ht="15.75" thickBot="1">
      <c r="B32" s="215" t="s">
        <v>119</v>
      </c>
      <c r="C32" s="221">
        <v>6.21875</v>
      </c>
      <c r="D32" s="217">
        <f>12+C23+C24+C25+C26+C27+C28+C29+C30+C31+0.5*C32</f>
        <v>99.109375</v>
      </c>
      <c r="E32" s="217">
        <f t="shared" si="0"/>
        <v>8.259114583333334</v>
      </c>
      <c r="F32" s="260"/>
      <c r="G32" s="257"/>
      <c r="H32" s="346"/>
      <c r="J32" s="215" t="s">
        <v>119</v>
      </c>
      <c r="K32" s="217">
        <f t="shared" si="1"/>
        <v>15.795625</v>
      </c>
      <c r="L32" s="217">
        <f t="shared" si="2"/>
        <v>251.7378125</v>
      </c>
      <c r="M32" s="217">
        <f t="shared" si="3"/>
        <v>2.517378125</v>
      </c>
      <c r="N32" s="218"/>
      <c r="O32" s="219"/>
      <c r="P32" s="37"/>
      <c r="Q32" s="37"/>
      <c r="R32" s="37"/>
      <c r="S32" s="37"/>
      <c r="T32" s="37"/>
      <c r="U32" s="37"/>
      <c r="V32" s="37"/>
      <c r="W32" s="7"/>
    </row>
    <row r="33" spans="2:23" s="1" customFormat="1" ht="15.75" thickBot="1">
      <c r="B33" s="215" t="s">
        <v>120</v>
      </c>
      <c r="C33" s="216">
        <v>6</v>
      </c>
      <c r="D33" s="217">
        <f>12+C23+C24+C25+C26+C27+C28+C29+C30+C31+C32+0.5*C33</f>
        <v>105.21875</v>
      </c>
      <c r="E33" s="217">
        <f t="shared" si="0"/>
        <v>8.768229166666666</v>
      </c>
      <c r="F33" s="260"/>
      <c r="G33" s="257"/>
      <c r="H33" s="346"/>
      <c r="J33" s="215" t="s">
        <v>120</v>
      </c>
      <c r="K33" s="217">
        <f t="shared" si="1"/>
        <v>15.24</v>
      </c>
      <c r="L33" s="217">
        <f t="shared" si="2"/>
        <v>267.255625</v>
      </c>
      <c r="M33" s="217">
        <f t="shared" si="3"/>
        <v>2.67255625</v>
      </c>
      <c r="N33" s="218"/>
      <c r="O33" s="178"/>
      <c r="P33" s="41"/>
      <c r="Q33" s="39"/>
      <c r="R33" s="38"/>
      <c r="S33" s="40"/>
      <c r="T33" s="38"/>
      <c r="U33" s="38"/>
      <c r="V33" s="38"/>
      <c r="W33" s="7"/>
    </row>
    <row r="34" spans="2:23" s="1" customFormat="1" ht="15.75" thickBot="1">
      <c r="B34" s="215" t="s">
        <v>121</v>
      </c>
      <c r="C34" s="216">
        <v>15.75</v>
      </c>
      <c r="D34" s="217">
        <f>12+C23+C24+C25+C26+C27+C28+C29+C30+C31+C32+C33+0.5*C34</f>
        <v>116.09375</v>
      </c>
      <c r="E34" s="217">
        <f t="shared" si="0"/>
        <v>9.674479166666666</v>
      </c>
      <c r="F34" s="260"/>
      <c r="G34" s="256"/>
      <c r="H34" s="346"/>
      <c r="J34" s="215" t="s">
        <v>121</v>
      </c>
      <c r="K34" s="217">
        <f t="shared" si="1"/>
        <v>40.005</v>
      </c>
      <c r="L34" s="217">
        <f t="shared" si="2"/>
        <v>294.878125</v>
      </c>
      <c r="M34" s="217">
        <f t="shared" si="3"/>
        <v>2.94878125</v>
      </c>
      <c r="N34" s="218"/>
      <c r="O34" s="178"/>
      <c r="P34" s="7"/>
      <c r="Q34" s="42"/>
      <c r="R34" s="42"/>
      <c r="S34" s="42"/>
      <c r="T34" s="42"/>
      <c r="U34" s="42"/>
      <c r="V34" s="42"/>
      <c r="W34" s="7"/>
    </row>
    <row r="35" spans="2:23" s="1" customFormat="1" ht="15.75" thickBot="1">
      <c r="B35" s="215" t="s">
        <v>122</v>
      </c>
      <c r="C35" s="216">
        <v>8.5</v>
      </c>
      <c r="D35" s="217">
        <f>12+C23+C24+C25+C26+C27+C28+C29+C30+C31+C32+C33+C34+0.5*C35</f>
        <v>128.21875</v>
      </c>
      <c r="E35" s="217">
        <f t="shared" si="0"/>
        <v>10.684895833333334</v>
      </c>
      <c r="F35" s="261"/>
      <c r="G35" s="256"/>
      <c r="H35" s="348"/>
      <c r="J35" s="215" t="s">
        <v>122</v>
      </c>
      <c r="K35" s="217">
        <f t="shared" si="1"/>
        <v>21.59</v>
      </c>
      <c r="L35" s="217">
        <f t="shared" si="2"/>
        <v>325.675625</v>
      </c>
      <c r="M35" s="217">
        <f t="shared" si="3"/>
        <v>3.2567562500000005</v>
      </c>
      <c r="N35" s="218"/>
      <c r="O35" s="178"/>
      <c r="P35" s="43"/>
      <c r="Q35" s="38"/>
      <c r="R35" s="38"/>
      <c r="S35" s="38"/>
      <c r="T35" s="38"/>
      <c r="U35" s="38"/>
      <c r="V35" s="38"/>
      <c r="W35" s="7"/>
    </row>
    <row r="36" spans="2:23" s="1" customFormat="1" ht="15.75" thickBot="1">
      <c r="B36" s="215" t="s">
        <v>123</v>
      </c>
      <c r="C36" s="216">
        <v>11.25</v>
      </c>
      <c r="D36" s="217">
        <f>12+C23+C24+C25+C26+C27+C28+C29+C30+C31+C32+C33+C34+C35+0.5*C36</f>
        <v>138.09375</v>
      </c>
      <c r="E36" s="217">
        <f t="shared" si="0"/>
        <v>11.5078125</v>
      </c>
      <c r="F36" s="261"/>
      <c r="G36" s="257"/>
      <c r="H36" s="348"/>
      <c r="J36" s="215" t="s">
        <v>123</v>
      </c>
      <c r="K36" s="217">
        <f t="shared" si="1"/>
        <v>28.575</v>
      </c>
      <c r="L36" s="217">
        <f t="shared" si="2"/>
        <v>350.758125</v>
      </c>
      <c r="M36" s="217">
        <f t="shared" si="3"/>
        <v>3.50758125</v>
      </c>
      <c r="N36" s="218"/>
      <c r="O36" s="178"/>
      <c r="P36" s="7"/>
      <c r="Q36" s="49"/>
      <c r="R36" s="42"/>
      <c r="S36" s="50"/>
      <c r="T36" s="42"/>
      <c r="U36" s="42"/>
      <c r="V36" s="42"/>
      <c r="W36" s="7"/>
    </row>
    <row r="37" spans="2:23" s="1" customFormat="1" ht="15.75" thickBot="1">
      <c r="B37" s="215" t="s">
        <v>124</v>
      </c>
      <c r="C37" s="216">
        <v>25.5</v>
      </c>
      <c r="D37" s="217">
        <f>12+C23+C24+C25+C26+C27+C28+C29+C30+C31+C32+C33+C34+C35+C36+0.5*C37</f>
        <v>156.46875</v>
      </c>
      <c r="E37" s="217">
        <f t="shared" si="0"/>
        <v>13.0390625</v>
      </c>
      <c r="F37" s="260"/>
      <c r="G37" s="176"/>
      <c r="H37" s="346"/>
      <c r="J37" s="215" t="s">
        <v>124</v>
      </c>
      <c r="K37" s="217">
        <f t="shared" si="1"/>
        <v>64.77</v>
      </c>
      <c r="L37" s="217">
        <f t="shared" si="2"/>
        <v>397.430625</v>
      </c>
      <c r="M37" s="217">
        <f t="shared" si="3"/>
        <v>3.97430625</v>
      </c>
      <c r="N37" s="218"/>
      <c r="O37" s="178"/>
      <c r="P37" s="44"/>
      <c r="Q37" s="39"/>
      <c r="R37" s="38"/>
      <c r="S37" s="38"/>
      <c r="T37" s="38"/>
      <c r="U37" s="38"/>
      <c r="V37" s="38"/>
      <c r="W37" s="7"/>
    </row>
    <row r="38" spans="2:67" s="1" customFormat="1" ht="19.5" thickBot="1">
      <c r="B38" s="215" t="s">
        <v>125</v>
      </c>
      <c r="C38" s="216">
        <v>16</v>
      </c>
      <c r="D38" s="217">
        <f>12+C23+C24+C25+C26+C27+C28+C29+C30+C31+C32+C33+C34+C35+C36+C37+0.5*C38</f>
        <v>177.21875</v>
      </c>
      <c r="E38" s="217">
        <f t="shared" si="0"/>
        <v>14.768229166666666</v>
      </c>
      <c r="F38" s="260"/>
      <c r="G38" s="176"/>
      <c r="H38" s="346"/>
      <c r="J38" s="215" t="s">
        <v>125</v>
      </c>
      <c r="K38" s="217">
        <f t="shared" si="1"/>
        <v>40.64</v>
      </c>
      <c r="L38" s="217">
        <f t="shared" si="2"/>
        <v>450.135625</v>
      </c>
      <c r="M38" s="217">
        <f t="shared" si="3"/>
        <v>4.50135625</v>
      </c>
      <c r="N38" s="218"/>
      <c r="O38" s="178"/>
      <c r="P38" s="16"/>
      <c r="Q38" s="16"/>
      <c r="R38" s="16"/>
      <c r="S38" s="16"/>
      <c r="T38" s="16"/>
      <c r="U38" s="16"/>
      <c r="V38" s="16"/>
      <c r="W38" s="7"/>
      <c r="BO38" s="8"/>
    </row>
    <row r="39" spans="2:66" s="1" customFormat="1" ht="16.5" thickBot="1">
      <c r="B39" s="215" t="s">
        <v>126</v>
      </c>
      <c r="C39" s="216">
        <v>20</v>
      </c>
      <c r="D39" s="217">
        <f>12+C23+C24+C25+C26+C27+C28+C29+C30+C31+C32+C33+C34+C35+C36+C37+C38+0.5*C39</f>
        <v>195.21875</v>
      </c>
      <c r="E39" s="217">
        <f t="shared" si="0"/>
        <v>16.268229166666668</v>
      </c>
      <c r="F39" s="260"/>
      <c r="H39" s="346"/>
      <c r="J39" s="215" t="s">
        <v>126</v>
      </c>
      <c r="K39" s="217">
        <f t="shared" si="1"/>
        <v>50.8</v>
      </c>
      <c r="L39" s="217">
        <f t="shared" si="2"/>
        <v>495.85562500000003</v>
      </c>
      <c r="M39" s="217">
        <f t="shared" si="3"/>
        <v>4.95855625</v>
      </c>
      <c r="N39" s="218"/>
      <c r="O39" s="178"/>
      <c r="P39" s="47"/>
      <c r="Q39" s="47"/>
      <c r="R39" s="47"/>
      <c r="S39" s="47"/>
      <c r="T39" s="47"/>
      <c r="U39" s="47"/>
      <c r="V39" s="47"/>
      <c r="W39" s="7"/>
      <c r="BN39" s="8"/>
    </row>
    <row r="40" spans="2:66" s="1" customFormat="1" ht="16.5" thickBot="1">
      <c r="B40" s="215" t="s">
        <v>127</v>
      </c>
      <c r="C40" s="216">
        <v>24</v>
      </c>
      <c r="D40" s="217">
        <f>12+C23+C24+C25+C26+C27+C28+C29+C30+C31+C32+C33+C34+C35+C36+C37+C38+C39+0.5*C40</f>
        <v>217.21875</v>
      </c>
      <c r="E40" s="217">
        <f t="shared" si="0"/>
        <v>18.1015625</v>
      </c>
      <c r="F40" s="260"/>
      <c r="H40" s="346"/>
      <c r="J40" s="215" t="s">
        <v>127</v>
      </c>
      <c r="K40" s="217">
        <f t="shared" si="1"/>
        <v>60.96</v>
      </c>
      <c r="L40" s="217">
        <f t="shared" si="2"/>
        <v>551.735625</v>
      </c>
      <c r="M40" s="217">
        <f t="shared" si="3"/>
        <v>5.517356250000001</v>
      </c>
      <c r="N40" s="218"/>
      <c r="O40" s="178"/>
      <c r="P40" s="85"/>
      <c r="Q40" s="47"/>
      <c r="R40" s="47"/>
      <c r="S40" s="47"/>
      <c r="T40" s="47"/>
      <c r="U40" s="47"/>
      <c r="V40" s="47"/>
      <c r="W40" s="7"/>
      <c r="BN40" s="9"/>
    </row>
    <row r="41" spans="2:66" ht="18.75">
      <c r="B41" s="176"/>
      <c r="C41" s="176"/>
      <c r="D41" s="177"/>
      <c r="E41" s="178"/>
      <c r="F41" s="7"/>
      <c r="J41" s="176"/>
      <c r="K41" s="176"/>
      <c r="L41" s="177"/>
      <c r="M41" s="178"/>
      <c r="N41" s="7"/>
      <c r="P41" s="16"/>
      <c r="Q41" s="16"/>
      <c r="R41" s="16"/>
      <c r="S41" s="16"/>
      <c r="T41" s="16"/>
      <c r="U41" s="47"/>
      <c r="V41" s="47"/>
      <c r="BN41" s="9"/>
    </row>
    <row r="42" spans="2:22" ht="18.75">
      <c r="B42" s="288" t="s">
        <v>213</v>
      </c>
      <c r="C42" s="289"/>
      <c r="D42" s="290"/>
      <c r="E42" s="291"/>
      <c r="F42" s="7"/>
      <c r="J42" s="176"/>
      <c r="K42" s="176"/>
      <c r="L42" s="177"/>
      <c r="M42" s="178"/>
      <c r="N42" s="7"/>
      <c r="P42" s="20"/>
      <c r="Q42" s="20"/>
      <c r="R42" s="20"/>
      <c r="S42" s="20"/>
      <c r="T42" s="20"/>
      <c r="U42" s="37"/>
      <c r="V42" s="37"/>
    </row>
    <row r="43" spans="3:67" s="1" customFormat="1" ht="15.75">
      <c r="C43" s="330"/>
      <c r="D43" s="331"/>
      <c r="J43" s="183" t="s">
        <v>144</v>
      </c>
      <c r="O43" s="7"/>
      <c r="P43" s="20"/>
      <c r="Q43" s="20"/>
      <c r="R43" s="20"/>
      <c r="S43" s="20"/>
      <c r="T43" s="20"/>
      <c r="U43" s="38"/>
      <c r="V43" s="38"/>
      <c r="W43" s="7"/>
      <c r="BO43" s="7"/>
    </row>
    <row r="44" spans="2:67" s="1" customFormat="1" ht="12.75">
      <c r="B44" s="77" t="s">
        <v>317</v>
      </c>
      <c r="J44" s="77" t="s">
        <v>318</v>
      </c>
      <c r="Q44" s="7"/>
      <c r="R44" s="7"/>
      <c r="S44" s="7"/>
      <c r="T44" s="7"/>
      <c r="U44" s="38"/>
      <c r="V44" s="38"/>
      <c r="W44" s="7"/>
      <c r="BO44" s="7"/>
    </row>
    <row r="45" spans="2:67" s="1" customFormat="1" ht="13.5" thickBot="1">
      <c r="B45" s="1" t="s">
        <v>207</v>
      </c>
      <c r="J45" s="1" t="s">
        <v>208</v>
      </c>
      <c r="Q45" s="47"/>
      <c r="R45" s="47"/>
      <c r="S45" s="47"/>
      <c r="T45" s="47"/>
      <c r="U45" s="38"/>
      <c r="V45" s="38"/>
      <c r="W45" s="7"/>
      <c r="BO45" s="7"/>
    </row>
    <row r="46" spans="2:23" s="1" customFormat="1" ht="13.5" customHeight="1" thickTop="1">
      <c r="B46" s="582" t="s">
        <v>177</v>
      </c>
      <c r="C46" s="583"/>
      <c r="D46" s="584"/>
      <c r="E46" s="201"/>
      <c r="F46" s="582" t="s">
        <v>300</v>
      </c>
      <c r="G46" s="583"/>
      <c r="H46" s="584"/>
      <c r="J46" s="582" t="s">
        <v>177</v>
      </c>
      <c r="K46" s="583"/>
      <c r="L46" s="584"/>
      <c r="M46" s="201"/>
      <c r="N46" s="582" t="s">
        <v>300</v>
      </c>
      <c r="O46" s="583"/>
      <c r="P46" s="584"/>
      <c r="Q46" s="37"/>
      <c r="R46" s="37"/>
      <c r="S46" s="37"/>
      <c r="T46" s="37"/>
      <c r="U46" s="38"/>
      <c r="V46" s="38"/>
      <c r="W46" s="7"/>
    </row>
    <row r="47" spans="2:22" ht="13.5" customHeight="1">
      <c r="B47" s="197"/>
      <c r="C47" s="195"/>
      <c r="D47" s="198"/>
      <c r="E47" s="202"/>
      <c r="F47" s="197"/>
      <c r="G47" s="179"/>
      <c r="H47" s="198"/>
      <c r="J47" s="197"/>
      <c r="K47" s="195"/>
      <c r="L47" s="198"/>
      <c r="M47" s="202"/>
      <c r="N47" s="197"/>
      <c r="O47" s="179"/>
      <c r="P47" s="198"/>
      <c r="Q47" s="39"/>
      <c r="R47" s="38"/>
      <c r="S47" s="38"/>
      <c r="T47" s="38"/>
      <c r="U47" s="38"/>
      <c r="V47" s="38"/>
    </row>
    <row r="48" spans="2:76" ht="13.5" customHeight="1">
      <c r="B48" s="199"/>
      <c r="C48" s="426" t="s">
        <v>175</v>
      </c>
      <c r="D48" s="427" t="s">
        <v>176</v>
      </c>
      <c r="E48" s="202"/>
      <c r="F48" s="197"/>
      <c r="G48" s="426" t="s">
        <v>175</v>
      </c>
      <c r="H48" s="427" t="s">
        <v>176</v>
      </c>
      <c r="J48" s="199"/>
      <c r="K48" s="196" t="s">
        <v>175</v>
      </c>
      <c r="L48" s="200" t="s">
        <v>176</v>
      </c>
      <c r="M48" s="202"/>
      <c r="N48" s="197"/>
      <c r="O48" s="196" t="s">
        <v>175</v>
      </c>
      <c r="P48" s="200" t="s">
        <v>176</v>
      </c>
      <c r="Q48" s="39"/>
      <c r="R48" s="38"/>
      <c r="S48" s="38"/>
      <c r="T48" s="38"/>
      <c r="U48" s="38"/>
      <c r="V48" s="3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2:76" ht="16.5" thickBot="1">
      <c r="B49" s="204"/>
      <c r="C49" s="205" t="s">
        <v>133</v>
      </c>
      <c r="D49" s="206" t="s">
        <v>134</v>
      </c>
      <c r="E49" s="202"/>
      <c r="F49" s="210"/>
      <c r="G49" s="205" t="s">
        <v>133</v>
      </c>
      <c r="H49" s="206" t="s">
        <v>134</v>
      </c>
      <c r="J49" s="204"/>
      <c r="K49" s="205" t="s">
        <v>182</v>
      </c>
      <c r="L49" s="206" t="s">
        <v>182</v>
      </c>
      <c r="M49" s="202"/>
      <c r="N49" s="210"/>
      <c r="O49" s="205" t="s">
        <v>182</v>
      </c>
      <c r="P49" s="206" t="s">
        <v>181</v>
      </c>
      <c r="R49" s="51"/>
      <c r="S49" s="253"/>
      <c r="U49" s="38"/>
      <c r="V49" s="38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6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9"/>
      <c r="BN49" s="29"/>
      <c r="BO49" s="30"/>
      <c r="BP49" s="29"/>
      <c r="BQ49" s="29"/>
      <c r="BR49" s="29"/>
      <c r="BS49" s="29"/>
      <c r="BT49" s="29"/>
      <c r="BU49" s="29"/>
      <c r="BV49" s="29"/>
      <c r="BW49" s="29"/>
      <c r="BX49" s="29"/>
    </row>
    <row r="50" spans="2:76" ht="16.5" thickBot="1" thickTop="1">
      <c r="B50" s="207" t="s">
        <v>137</v>
      </c>
      <c r="C50" s="379"/>
      <c r="D50" s="379"/>
      <c r="E50" s="202"/>
      <c r="F50" s="207" t="s">
        <v>140</v>
      </c>
      <c r="G50" s="379"/>
      <c r="H50" s="379"/>
      <c r="J50" s="207" t="s">
        <v>137</v>
      </c>
      <c r="K50" s="208"/>
      <c r="L50" s="208"/>
      <c r="M50" s="202"/>
      <c r="N50" s="207" t="s">
        <v>140</v>
      </c>
      <c r="O50" s="208"/>
      <c r="P50" s="208"/>
      <c r="R50" s="53"/>
      <c r="S50" s="253"/>
      <c r="U50" s="38"/>
      <c r="V50" s="3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2:76" ht="16.5" thickBot="1" thickTop="1">
      <c r="B51" s="207" t="s">
        <v>135</v>
      </c>
      <c r="C51" s="379"/>
      <c r="D51" s="379"/>
      <c r="E51" s="202"/>
      <c r="F51" s="207" t="s">
        <v>139</v>
      </c>
      <c r="G51" s="379"/>
      <c r="H51" s="379"/>
      <c r="J51" s="207" t="s">
        <v>135</v>
      </c>
      <c r="K51" s="208"/>
      <c r="L51" s="208"/>
      <c r="M51" s="202"/>
      <c r="N51" s="207" t="s">
        <v>139</v>
      </c>
      <c r="O51" s="208"/>
      <c r="P51" s="208"/>
      <c r="R51" s="53"/>
      <c r="S51" s="54"/>
      <c r="T51" s="36"/>
      <c r="U51" s="38"/>
      <c r="V51" s="3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2:76" ht="13.5" customHeight="1" thickBot="1" thickTop="1">
      <c r="B52" s="207" t="s">
        <v>138</v>
      </c>
      <c r="C52" s="379"/>
      <c r="D52" s="379"/>
      <c r="E52" s="270"/>
      <c r="F52" s="207" t="s">
        <v>141</v>
      </c>
      <c r="G52" s="379"/>
      <c r="H52" s="379"/>
      <c r="I52" s="31"/>
      <c r="J52" s="207" t="s">
        <v>138</v>
      </c>
      <c r="K52" s="208"/>
      <c r="L52" s="208"/>
      <c r="M52" s="202"/>
      <c r="N52" s="207" t="s">
        <v>141</v>
      </c>
      <c r="O52" s="208"/>
      <c r="P52" s="208"/>
      <c r="R52" s="51"/>
      <c r="S52" s="55"/>
      <c r="U52" s="38"/>
      <c r="V52" s="38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2:76" ht="13.5" customHeight="1" thickBot="1" thickTop="1">
      <c r="B53" s="207" t="s">
        <v>136</v>
      </c>
      <c r="C53" s="379"/>
      <c r="D53" s="379"/>
      <c r="E53" s="271"/>
      <c r="F53" s="207" t="s">
        <v>179</v>
      </c>
      <c r="G53" s="379"/>
      <c r="H53" s="379"/>
      <c r="I53" s="31"/>
      <c r="J53" s="207" t="s">
        <v>136</v>
      </c>
      <c r="K53" s="208"/>
      <c r="L53" s="208"/>
      <c r="M53" s="203"/>
      <c r="N53" s="207" t="s">
        <v>179</v>
      </c>
      <c r="O53" s="208"/>
      <c r="P53" s="208"/>
      <c r="R53" s="53"/>
      <c r="S53" s="55"/>
      <c r="U53" s="42"/>
      <c r="V53" s="4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9:76" ht="15.75" customHeight="1" thickBot="1" thickTop="1">
      <c r="I54" s="31"/>
      <c r="J54" s="68"/>
      <c r="L54" s="7"/>
      <c r="O54" s="53"/>
      <c r="P54" s="253"/>
      <c r="R54" s="53"/>
      <c r="S54" s="25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2:76" ht="15.75" thickBot="1">
      <c r="B55" s="234" t="s">
        <v>184</v>
      </c>
      <c r="C55" s="585" t="s">
        <v>297</v>
      </c>
      <c r="D55" s="586"/>
      <c r="E55" s="586"/>
      <c r="F55" s="586"/>
      <c r="G55" s="587"/>
      <c r="H55" s="236"/>
      <c r="I55" s="71"/>
      <c r="J55" s="234" t="s">
        <v>184</v>
      </c>
      <c r="K55" s="585" t="s">
        <v>297</v>
      </c>
      <c r="L55" s="586"/>
      <c r="M55" s="586"/>
      <c r="N55" s="586"/>
      <c r="O55" s="587"/>
      <c r="P55" s="236"/>
      <c r="R55" s="51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9:76" ht="16.5" customHeight="1">
      <c r="I56" s="71"/>
      <c r="J56" s="72"/>
      <c r="L56" s="7"/>
      <c r="O56" s="51"/>
      <c r="R56" s="51"/>
      <c r="T56" s="56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2:76" ht="18.75">
      <c r="B57" s="288" t="s">
        <v>214</v>
      </c>
      <c r="C57" s="289"/>
      <c r="D57" s="290"/>
      <c r="E57" s="291"/>
      <c r="I57" s="71"/>
      <c r="J57" s="72"/>
      <c r="L57" s="7"/>
      <c r="O57" s="31"/>
      <c r="P57" s="31"/>
      <c r="R57" s="31"/>
      <c r="S57" s="31"/>
      <c r="T57" s="31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9:76" ht="12.75">
      <c r="I58" s="71"/>
      <c r="J58" s="72"/>
      <c r="L58" s="7"/>
      <c r="O58" s="31"/>
      <c r="P58" s="31"/>
      <c r="R58" s="31"/>
      <c r="S58" s="31"/>
      <c r="T58" s="31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2:76" ht="12.75">
      <c r="B59" s="77" t="s">
        <v>319</v>
      </c>
      <c r="I59" s="71"/>
      <c r="J59" s="72"/>
      <c r="L59" s="7"/>
      <c r="O59" s="32"/>
      <c r="P59" s="32"/>
      <c r="R59" s="32"/>
      <c r="S59" s="32"/>
      <c r="T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</row>
    <row r="60" spans="2:76" ht="12.75">
      <c r="B60" s="1" t="s">
        <v>185</v>
      </c>
      <c r="I60" s="71"/>
      <c r="J60" s="72"/>
      <c r="O60" s="32"/>
      <c r="P60" s="32"/>
      <c r="R60" s="32"/>
      <c r="S60" s="32"/>
      <c r="T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</row>
    <row r="61" spans="2:20" ht="13.5" thickBot="1">
      <c r="B61" s="1" t="s">
        <v>206</v>
      </c>
      <c r="I61" s="71"/>
      <c r="J61" s="72"/>
      <c r="L61" s="7"/>
      <c r="O61" s="32"/>
      <c r="P61" s="32"/>
      <c r="R61" s="32"/>
      <c r="S61" s="32"/>
      <c r="T61" s="33"/>
    </row>
    <row r="62" spans="10:21" ht="16.5" thickBot="1">
      <c r="J62" s="72"/>
      <c r="L62" s="588" t="s">
        <v>259</v>
      </c>
      <c r="M62" s="589"/>
      <c r="N62" s="589"/>
      <c r="O62" s="32"/>
      <c r="P62" s="32"/>
      <c r="R62" s="32"/>
      <c r="S62" s="32"/>
      <c r="T62" s="183" t="s">
        <v>144</v>
      </c>
      <c r="U62" s="1"/>
    </row>
    <row r="63" spans="2:21" ht="15.75" thickBot="1">
      <c r="B63" s="239"/>
      <c r="C63" s="240"/>
      <c r="D63" s="180"/>
      <c r="E63" s="180"/>
      <c r="F63" s="180"/>
      <c r="G63" s="238" t="s">
        <v>189</v>
      </c>
      <c r="H63" s="238" t="s">
        <v>192</v>
      </c>
      <c r="I63" s="238" t="s">
        <v>145</v>
      </c>
      <c r="J63" s="238" t="s">
        <v>190</v>
      </c>
      <c r="K63" s="380" t="s">
        <v>190</v>
      </c>
      <c r="L63" s="381" t="s">
        <v>254</v>
      </c>
      <c r="M63" s="381" t="s">
        <v>254</v>
      </c>
      <c r="N63" s="381" t="s">
        <v>254</v>
      </c>
      <c r="O63" s="32"/>
      <c r="P63" s="32"/>
      <c r="R63" s="32"/>
      <c r="S63" s="32"/>
      <c r="T63" s="238" t="s">
        <v>190</v>
      </c>
      <c r="U63" s="238" t="s">
        <v>190</v>
      </c>
    </row>
    <row r="64" spans="2:22" ht="21.75" thickBot="1">
      <c r="B64" s="241"/>
      <c r="C64" s="240"/>
      <c r="D64" s="180"/>
      <c r="E64" s="180"/>
      <c r="F64" s="180"/>
      <c r="G64" s="238" t="s">
        <v>109</v>
      </c>
      <c r="H64" s="238" t="s">
        <v>14</v>
      </c>
      <c r="I64" s="238" t="s">
        <v>50</v>
      </c>
      <c r="J64" s="238" t="s">
        <v>191</v>
      </c>
      <c r="K64" s="380" t="s">
        <v>191</v>
      </c>
      <c r="L64" s="381" t="s">
        <v>255</v>
      </c>
      <c r="M64" s="381" t="s">
        <v>257</v>
      </c>
      <c r="N64" s="381" t="s">
        <v>258</v>
      </c>
      <c r="O64" s="32"/>
      <c r="P64" s="32"/>
      <c r="R64" s="32"/>
      <c r="S64" s="32"/>
      <c r="T64" s="238" t="s">
        <v>191</v>
      </c>
      <c r="U64" s="238" t="s">
        <v>191</v>
      </c>
      <c r="V64" s="48"/>
    </row>
    <row r="65" spans="2:22" ht="16.5" thickBot="1">
      <c r="B65" s="241" t="s">
        <v>193</v>
      </c>
      <c r="C65" s="240"/>
      <c r="D65" s="180"/>
      <c r="E65" s="180"/>
      <c r="F65" s="180"/>
      <c r="G65" s="238"/>
      <c r="H65" s="238"/>
      <c r="I65" s="238"/>
      <c r="J65" s="238" t="s">
        <v>288</v>
      </c>
      <c r="K65" s="380" t="s">
        <v>289</v>
      </c>
      <c r="L65" s="381" t="s">
        <v>256</v>
      </c>
      <c r="M65" s="381" t="s">
        <v>256</v>
      </c>
      <c r="N65" s="381" t="s">
        <v>256</v>
      </c>
      <c r="O65" s="32"/>
      <c r="P65" s="32"/>
      <c r="R65" s="32"/>
      <c r="S65" s="32"/>
      <c r="T65" s="238" t="s">
        <v>196</v>
      </c>
      <c r="U65" s="238" t="s">
        <v>197</v>
      </c>
      <c r="V65" s="25"/>
    </row>
    <row r="66" spans="2:22" ht="15.75" thickBot="1">
      <c r="B66" s="239"/>
      <c r="C66" s="240"/>
      <c r="D66" s="180"/>
      <c r="E66" s="180"/>
      <c r="F66" s="180"/>
      <c r="G66" s="238"/>
      <c r="H66" s="238"/>
      <c r="I66" s="238"/>
      <c r="J66" s="238"/>
      <c r="K66" s="380"/>
      <c r="L66" s="381"/>
      <c r="M66" s="382"/>
      <c r="N66" s="382"/>
      <c r="O66" s="32"/>
      <c r="P66" s="32"/>
      <c r="R66" s="32"/>
      <c r="S66" s="32"/>
      <c r="T66" s="238"/>
      <c r="U66" s="238"/>
      <c r="V66" s="31"/>
    </row>
    <row r="67" spans="2:22" ht="15.75" thickBot="1">
      <c r="B67" s="585" t="s">
        <v>293</v>
      </c>
      <c r="C67" s="586"/>
      <c r="D67" s="586"/>
      <c r="E67" s="586"/>
      <c r="F67" s="587"/>
      <c r="G67" s="238">
        <v>12</v>
      </c>
      <c r="H67" s="238">
        <v>1</v>
      </c>
      <c r="I67" s="238">
        <v>3</v>
      </c>
      <c r="J67" s="238">
        <v>-3.9375</v>
      </c>
      <c r="K67" s="380">
        <v>3.9375</v>
      </c>
      <c r="L67" s="381"/>
      <c r="M67" s="382"/>
      <c r="N67" s="382"/>
      <c r="O67" s="32"/>
      <c r="P67" s="32"/>
      <c r="R67" s="32"/>
      <c r="S67" s="32"/>
      <c r="T67" s="221">
        <f aca="true" t="shared" si="4" ref="T67:U71">J67*2.54</f>
        <v>-10.00125</v>
      </c>
      <c r="U67" s="221">
        <f t="shared" si="4"/>
        <v>10.00125</v>
      </c>
      <c r="V67" s="31"/>
    </row>
    <row r="68" spans="2:22" ht="15.75" thickBot="1">
      <c r="B68" s="585" t="s">
        <v>294</v>
      </c>
      <c r="C68" s="586"/>
      <c r="D68" s="586"/>
      <c r="E68" s="586"/>
      <c r="F68" s="587"/>
      <c r="G68" s="238">
        <v>12</v>
      </c>
      <c r="H68" s="238">
        <v>1</v>
      </c>
      <c r="I68" s="238">
        <v>3</v>
      </c>
      <c r="J68" s="238">
        <v>-9.5</v>
      </c>
      <c r="K68" s="380">
        <v>9.5</v>
      </c>
      <c r="L68" s="381"/>
      <c r="M68" s="382"/>
      <c r="N68" s="382"/>
      <c r="O68" s="32"/>
      <c r="P68" s="32"/>
      <c r="R68" s="32"/>
      <c r="S68" s="32"/>
      <c r="T68" s="221">
        <f t="shared" si="4"/>
        <v>-24.13</v>
      </c>
      <c r="U68" s="221">
        <f t="shared" si="4"/>
        <v>24.13</v>
      </c>
      <c r="V68" s="33"/>
    </row>
    <row r="69" spans="2:22" ht="15.75" thickBot="1">
      <c r="B69" s="585" t="s">
        <v>295</v>
      </c>
      <c r="C69" s="586"/>
      <c r="D69" s="586"/>
      <c r="E69" s="586"/>
      <c r="F69" s="587"/>
      <c r="G69" s="238">
        <v>12</v>
      </c>
      <c r="H69" s="238">
        <v>1</v>
      </c>
      <c r="I69" s="238">
        <v>3</v>
      </c>
      <c r="J69" s="238">
        <v>-12.4375</v>
      </c>
      <c r="K69" s="380">
        <v>12.4375</v>
      </c>
      <c r="L69" s="381"/>
      <c r="M69" s="382"/>
      <c r="N69" s="382"/>
      <c r="O69" s="32"/>
      <c r="P69" s="32"/>
      <c r="R69" s="32"/>
      <c r="S69" s="32"/>
      <c r="T69" s="221">
        <f t="shared" si="4"/>
        <v>-31.59125</v>
      </c>
      <c r="U69" s="221">
        <f t="shared" si="4"/>
        <v>31.59125</v>
      </c>
      <c r="V69" s="33"/>
    </row>
    <row r="70" spans="2:22" ht="15.75" thickBot="1">
      <c r="B70" s="585" t="s">
        <v>296</v>
      </c>
      <c r="C70" s="586"/>
      <c r="D70" s="586"/>
      <c r="E70" s="586"/>
      <c r="F70" s="587"/>
      <c r="G70" s="238">
        <v>12</v>
      </c>
      <c r="H70" s="238">
        <v>1</v>
      </c>
      <c r="I70" s="238">
        <v>3</v>
      </c>
      <c r="J70" s="238">
        <v>-14.6875</v>
      </c>
      <c r="K70" s="380">
        <v>14.6875</v>
      </c>
      <c r="L70" s="381"/>
      <c r="M70" s="382"/>
      <c r="N70" s="382"/>
      <c r="O70" s="32"/>
      <c r="P70" s="32"/>
      <c r="R70" s="32"/>
      <c r="S70" s="32"/>
      <c r="T70" s="221">
        <f t="shared" si="4"/>
        <v>-37.30625</v>
      </c>
      <c r="U70" s="221">
        <f t="shared" si="4"/>
        <v>37.30625</v>
      </c>
      <c r="V70" s="33"/>
    </row>
    <row r="71" spans="2:22" ht="15.75" thickBot="1">
      <c r="B71" s="585" t="s">
        <v>297</v>
      </c>
      <c r="C71" s="586"/>
      <c r="D71" s="586"/>
      <c r="E71" s="586"/>
      <c r="F71" s="587"/>
      <c r="G71" s="238">
        <v>12</v>
      </c>
      <c r="H71" s="238">
        <v>1</v>
      </c>
      <c r="I71" s="238">
        <v>3</v>
      </c>
      <c r="J71" s="238">
        <v>-16.6875</v>
      </c>
      <c r="K71" s="380">
        <v>16.6875</v>
      </c>
      <c r="L71" s="381"/>
      <c r="M71" s="382"/>
      <c r="N71" s="382"/>
      <c r="O71" s="32"/>
      <c r="P71" s="32"/>
      <c r="R71" s="32"/>
      <c r="S71" s="32"/>
      <c r="T71" s="221">
        <f t="shared" si="4"/>
        <v>-42.386250000000004</v>
      </c>
      <c r="U71" s="221">
        <f t="shared" si="4"/>
        <v>42.386250000000004</v>
      </c>
      <c r="V71" s="33"/>
    </row>
    <row r="72" spans="2:22" ht="15.75" thickBot="1">
      <c r="B72" s="585" t="s">
        <v>298</v>
      </c>
      <c r="C72" s="586"/>
      <c r="D72" s="586"/>
      <c r="E72" s="586"/>
      <c r="F72" s="587"/>
      <c r="G72" s="238">
        <v>12</v>
      </c>
      <c r="H72" s="238">
        <v>1</v>
      </c>
      <c r="I72" s="238">
        <v>3</v>
      </c>
      <c r="J72" s="238" t="s">
        <v>1</v>
      </c>
      <c r="K72" s="380">
        <v>0</v>
      </c>
      <c r="L72" s="381"/>
      <c r="M72" s="382"/>
      <c r="N72" s="382"/>
      <c r="O72" s="32"/>
      <c r="P72" s="32"/>
      <c r="R72" s="32"/>
      <c r="S72" s="32"/>
      <c r="T72" s="221" t="s">
        <v>1</v>
      </c>
      <c r="U72" s="221">
        <f>K72*2.54</f>
        <v>0</v>
      </c>
      <c r="V72" s="33"/>
    </row>
    <row r="73" spans="2:22" ht="15.75" thickBot="1">
      <c r="B73" s="585" t="s">
        <v>299</v>
      </c>
      <c r="C73" s="586"/>
      <c r="D73" s="586"/>
      <c r="E73" s="586"/>
      <c r="F73" s="587"/>
      <c r="G73" s="238">
        <v>12</v>
      </c>
      <c r="H73" s="238">
        <v>1</v>
      </c>
      <c r="I73" s="238">
        <v>3</v>
      </c>
      <c r="J73" s="238">
        <v>0</v>
      </c>
      <c r="K73" s="380" t="s">
        <v>1</v>
      </c>
      <c r="L73" s="381"/>
      <c r="M73" s="382"/>
      <c r="N73" s="382"/>
      <c r="O73" s="32"/>
      <c r="P73" s="32"/>
      <c r="R73" s="32"/>
      <c r="S73" s="32"/>
      <c r="T73" s="221">
        <f>J73*2.54</f>
        <v>0</v>
      </c>
      <c r="U73" s="221" t="s">
        <v>1</v>
      </c>
      <c r="V73" s="33"/>
    </row>
    <row r="74" spans="4:22" ht="12.75">
      <c r="D74" s="71"/>
      <c r="E74" s="72"/>
      <c r="G74" s="32"/>
      <c r="H74" s="32"/>
      <c r="I74" s="71"/>
      <c r="J74" s="72"/>
      <c r="L74" s="7"/>
      <c r="O74" s="32"/>
      <c r="P74" s="32"/>
      <c r="R74" s="32"/>
      <c r="S74" s="32"/>
      <c r="T74" s="33"/>
      <c r="U74" s="33"/>
      <c r="V74" s="33"/>
    </row>
    <row r="75" spans="2:22" ht="12.75">
      <c r="B75" s="242" t="s">
        <v>215</v>
      </c>
      <c r="L75" s="7"/>
      <c r="O75" s="32"/>
      <c r="P75" s="32"/>
      <c r="R75" s="32"/>
      <c r="S75" s="32"/>
      <c r="T75" s="33"/>
      <c r="U75" s="33"/>
      <c r="V75" s="33"/>
    </row>
    <row r="76" spans="2:79" s="1" customFormat="1" ht="12.75">
      <c r="B76" s="32"/>
      <c r="C76" s="32"/>
      <c r="D76" s="71"/>
      <c r="E76" s="72"/>
      <c r="G76" s="32"/>
      <c r="H76" s="32"/>
      <c r="I76" s="71"/>
      <c r="J76" s="72"/>
      <c r="K76" s="7"/>
      <c r="L76" s="7"/>
      <c r="M76" s="7"/>
      <c r="N76" s="7"/>
      <c r="O76" s="32"/>
      <c r="P76" s="32"/>
      <c r="Q76" s="7"/>
      <c r="R76" s="32"/>
      <c r="S76" s="32"/>
      <c r="T76" s="3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</row>
    <row r="77" spans="2:79" s="1" customFormat="1" ht="12.75">
      <c r="B77" s="504"/>
      <c r="C77" s="504"/>
      <c r="D77" s="505"/>
      <c r="E77" s="506"/>
      <c r="F77" s="507"/>
      <c r="G77" s="32"/>
      <c r="H77" s="32"/>
      <c r="I77" s="71"/>
      <c r="J77" s="72"/>
      <c r="K77" s="7"/>
      <c r="L77" s="7"/>
      <c r="M77" s="7"/>
      <c r="N77" s="7"/>
      <c r="O77" s="32"/>
      <c r="P77" s="32"/>
      <c r="Q77" s="7"/>
      <c r="R77" s="32"/>
      <c r="S77" s="32"/>
      <c r="T77" s="3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</row>
    <row r="78" spans="2:79" s="1" customFormat="1" ht="15">
      <c r="B78" s="606"/>
      <c r="C78" s="606"/>
      <c r="D78" s="606"/>
      <c r="E78" s="606"/>
      <c r="F78" s="606"/>
      <c r="G78" s="32"/>
      <c r="H78" s="32"/>
      <c r="I78" s="71"/>
      <c r="J78" s="72"/>
      <c r="K78" s="7"/>
      <c r="L78" s="7"/>
      <c r="M78" s="7"/>
      <c r="N78" s="7"/>
      <c r="O78" s="32"/>
      <c r="P78" s="32"/>
      <c r="Q78" s="7"/>
      <c r="R78" s="32"/>
      <c r="S78" s="32"/>
      <c r="T78" s="3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</row>
    <row r="79" spans="2:79" s="1" customFormat="1" ht="15">
      <c r="B79" s="606"/>
      <c r="C79" s="606"/>
      <c r="D79" s="606"/>
      <c r="E79" s="606"/>
      <c r="F79" s="606"/>
      <c r="K79" s="7"/>
      <c r="L79" s="7"/>
      <c r="M79" s="7"/>
      <c r="N79" s="7"/>
      <c r="O79" s="32"/>
      <c r="P79" s="32"/>
      <c r="Q79" s="7"/>
      <c r="R79" s="32"/>
      <c r="S79" s="32"/>
      <c r="T79" s="3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</row>
    <row r="80" spans="2:79" s="1" customFormat="1" ht="15">
      <c r="B80" s="606"/>
      <c r="C80" s="606"/>
      <c r="D80" s="606"/>
      <c r="E80" s="606"/>
      <c r="F80" s="606"/>
      <c r="K80" s="7"/>
      <c r="L80" s="7"/>
      <c r="M80" s="7"/>
      <c r="N80" s="7"/>
      <c r="O80" s="32"/>
      <c r="P80" s="32"/>
      <c r="Q80" s="7"/>
      <c r="R80" s="32"/>
      <c r="S80" s="32"/>
      <c r="T80" s="3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</row>
    <row r="81" spans="2:79" s="1" customFormat="1" ht="15">
      <c r="B81" s="606"/>
      <c r="C81" s="606"/>
      <c r="D81" s="606"/>
      <c r="E81" s="606"/>
      <c r="F81" s="606"/>
      <c r="K81" s="7"/>
      <c r="L81" s="7"/>
      <c r="M81" s="7"/>
      <c r="N81" s="7"/>
      <c r="O81" s="32"/>
      <c r="P81" s="32"/>
      <c r="Q81" s="7"/>
      <c r="R81" s="32"/>
      <c r="S81" s="32"/>
      <c r="T81" s="3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</row>
    <row r="82" spans="2:79" s="1" customFormat="1" ht="15">
      <c r="B82" s="606"/>
      <c r="C82" s="606"/>
      <c r="D82" s="606"/>
      <c r="E82" s="606"/>
      <c r="F82" s="606"/>
      <c r="K82" s="7"/>
      <c r="L82" s="7"/>
      <c r="M82" s="7"/>
      <c r="N82" s="7"/>
      <c r="O82" s="32"/>
      <c r="P82" s="32"/>
      <c r="Q82" s="7"/>
      <c r="R82" s="32"/>
      <c r="S82" s="32"/>
      <c r="T82" s="3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</row>
    <row r="83" spans="2:79" s="1" customFormat="1" ht="15">
      <c r="B83" s="606"/>
      <c r="C83" s="606"/>
      <c r="D83" s="606"/>
      <c r="E83" s="606"/>
      <c r="F83" s="606"/>
      <c r="K83" s="7"/>
      <c r="L83" s="7"/>
      <c r="M83" s="7"/>
      <c r="N83" s="7"/>
      <c r="O83" s="32"/>
      <c r="P83" s="32"/>
      <c r="Q83" s="7"/>
      <c r="R83" s="32"/>
      <c r="S83" s="32"/>
      <c r="T83" s="3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</row>
    <row r="84" spans="2:79" s="1" customFormat="1" ht="15">
      <c r="B84" s="606"/>
      <c r="C84" s="606"/>
      <c r="D84" s="606"/>
      <c r="E84" s="606"/>
      <c r="F84" s="606"/>
      <c r="K84" s="7"/>
      <c r="L84" s="7"/>
      <c r="M84" s="7"/>
      <c r="N84" s="7"/>
      <c r="O84" s="32"/>
      <c r="P84" s="32"/>
      <c r="Q84" s="7"/>
      <c r="R84" s="32"/>
      <c r="S84" s="32"/>
      <c r="T84" s="3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</row>
    <row r="85" spans="11:79" s="1" customFormat="1" ht="15.75">
      <c r="K85" s="7"/>
      <c r="L85" s="7"/>
      <c r="M85" s="7"/>
      <c r="N85" s="7"/>
      <c r="O85" s="12"/>
      <c r="P85" s="45"/>
      <c r="Q85" s="39"/>
      <c r="R85" s="38"/>
      <c r="S85" s="38"/>
      <c r="T85" s="38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</row>
    <row r="86" spans="11:79" s="1" customFormat="1" ht="15.75">
      <c r="K86" s="7"/>
      <c r="L86" s="7"/>
      <c r="M86" s="7"/>
      <c r="N86" s="7"/>
      <c r="O86" s="12"/>
      <c r="P86" s="45"/>
      <c r="Q86" s="39"/>
      <c r="R86" s="38"/>
      <c r="S86" s="38"/>
      <c r="T86" s="38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</row>
    <row r="87" spans="2:79" s="1" customFormat="1" ht="15.75">
      <c r="B87" s="5"/>
      <c r="C87" s="15"/>
      <c r="K87" s="7"/>
      <c r="L87" s="7"/>
      <c r="M87" s="7"/>
      <c r="N87" s="7"/>
      <c r="O87" s="12"/>
      <c r="P87" s="45"/>
      <c r="Q87" s="39"/>
      <c r="R87" s="38"/>
      <c r="S87" s="38"/>
      <c r="T87" s="38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</row>
    <row r="88" spans="2:79" s="1" customFormat="1" ht="15.75">
      <c r="B88" s="4"/>
      <c r="K88" s="7"/>
      <c r="L88" s="7"/>
      <c r="M88" s="7"/>
      <c r="N88" s="7"/>
      <c r="O88" s="12"/>
      <c r="P88" s="45"/>
      <c r="Q88" s="39"/>
      <c r="R88" s="38"/>
      <c r="S88" s="38"/>
      <c r="T88" s="3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</row>
    <row r="89" spans="2:79" s="1" customFormat="1" ht="15.75">
      <c r="B89" s="51"/>
      <c r="C89" s="7"/>
      <c r="D89" s="31"/>
      <c r="E89" s="68"/>
      <c r="K89" s="7"/>
      <c r="L89" s="7"/>
      <c r="M89" s="7"/>
      <c r="N89" s="7"/>
      <c r="O89" s="12"/>
      <c r="P89" s="45"/>
      <c r="Q89" s="39"/>
      <c r="R89" s="38"/>
      <c r="S89" s="38"/>
      <c r="T89" s="3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</row>
    <row r="90" spans="2:79" s="1" customFormat="1" ht="15.75">
      <c r="B90" s="31"/>
      <c r="C90" s="31"/>
      <c r="D90" s="31"/>
      <c r="E90" s="68"/>
      <c r="K90" s="7"/>
      <c r="L90" s="7"/>
      <c r="M90" s="7"/>
      <c r="N90" s="7"/>
      <c r="O90" s="12"/>
      <c r="P90" s="45"/>
      <c r="Q90" s="39"/>
      <c r="R90" s="38"/>
      <c r="S90" s="38"/>
      <c r="T90" s="3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</row>
    <row r="91" spans="2:79" s="1" customFormat="1" ht="15.75">
      <c r="B91" s="31"/>
      <c r="C91" s="31"/>
      <c r="D91" s="31"/>
      <c r="E91" s="68"/>
      <c r="K91" s="7"/>
      <c r="L91" s="7"/>
      <c r="M91" s="7"/>
      <c r="N91" s="7"/>
      <c r="O91" s="12"/>
      <c r="P91" s="45"/>
      <c r="Q91" s="39"/>
      <c r="R91" s="38"/>
      <c r="S91" s="38"/>
      <c r="T91" s="3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</row>
    <row r="92" spans="2:79" s="1" customFormat="1" ht="15.75">
      <c r="B92" s="32"/>
      <c r="C92" s="32"/>
      <c r="D92" s="71"/>
      <c r="E92" s="72"/>
      <c r="K92" s="7"/>
      <c r="L92" s="7"/>
      <c r="M92" s="7"/>
      <c r="N92" s="7"/>
      <c r="O92" s="12"/>
      <c r="P92" s="45"/>
      <c r="Q92" s="39"/>
      <c r="R92" s="38"/>
      <c r="S92" s="38"/>
      <c r="T92" s="3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2:79" s="1" customFormat="1" ht="15.75">
      <c r="B93" s="32"/>
      <c r="C93" s="32"/>
      <c r="D93" s="71"/>
      <c r="E93" s="72"/>
      <c r="K93" s="7"/>
      <c r="L93" s="7"/>
      <c r="M93" s="7"/>
      <c r="N93" s="7"/>
      <c r="O93" s="9"/>
      <c r="P93" s="46"/>
      <c r="Q93" s="42"/>
      <c r="R93" s="42"/>
      <c r="S93" s="42"/>
      <c r="T93" s="42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</row>
    <row r="94" spans="2:79" s="1" customFormat="1" ht="12.75" customHeight="1">
      <c r="B94" s="32"/>
      <c r="C94" s="32"/>
      <c r="D94" s="71"/>
      <c r="E94" s="7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</row>
    <row r="95" spans="2:79" s="1" customFormat="1" ht="12.75" customHeight="1">
      <c r="B95" s="32"/>
      <c r="C95" s="32"/>
      <c r="D95" s="71"/>
      <c r="E95" s="7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</row>
    <row r="96" spans="2:79" s="1" customFormat="1" ht="12.75">
      <c r="B96" s="32"/>
      <c r="C96" s="32"/>
      <c r="D96" s="71"/>
      <c r="E96" s="7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</row>
    <row r="97" spans="2:79" s="1" customFormat="1" ht="12.75">
      <c r="B97" s="32"/>
      <c r="C97" s="32"/>
      <c r="D97" s="71"/>
      <c r="E97" s="7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</row>
    <row r="98" spans="2:79" s="1" customFormat="1" ht="12.75">
      <c r="B98" s="32"/>
      <c r="C98" s="32"/>
      <c r="D98" s="71"/>
      <c r="E98" s="7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</row>
    <row r="99" spans="2:79" s="1" customFormat="1" ht="12.75">
      <c r="B99" s="32"/>
      <c r="C99" s="32"/>
      <c r="D99" s="71"/>
      <c r="E99" s="7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</row>
    <row r="100" spans="2:79" s="1" customFormat="1" ht="12.75">
      <c r="B100" s="32"/>
      <c r="C100" s="32"/>
      <c r="D100" s="71"/>
      <c r="E100" s="7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</row>
    <row r="101" spans="2:79" s="1" customFormat="1" ht="12.75">
      <c r="B101" s="32"/>
      <c r="C101" s="32"/>
      <c r="D101" s="71"/>
      <c r="E101" s="7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2:79" s="1" customFormat="1" ht="12.75">
      <c r="B102" s="32"/>
      <c r="C102" s="32"/>
      <c r="D102" s="71"/>
      <c r="E102" s="7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</row>
    <row r="103" spans="2:79" s="1" customFormat="1" ht="12.75">
      <c r="B103" s="32"/>
      <c r="C103" s="32"/>
      <c r="D103" s="71"/>
      <c r="E103" s="7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</row>
    <row r="104" spans="2:79" s="1" customFormat="1" ht="21">
      <c r="B104" s="32"/>
      <c r="C104" s="32"/>
      <c r="D104" s="71"/>
      <c r="E104" s="72"/>
      <c r="K104" s="7"/>
      <c r="L104" s="7"/>
      <c r="M104" s="7"/>
      <c r="N104" s="7"/>
      <c r="O104" s="7"/>
      <c r="P104" s="7"/>
      <c r="Q104" s="48"/>
      <c r="R104" s="48"/>
      <c r="S104" s="48"/>
      <c r="T104" s="48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</row>
    <row r="105" spans="2:79" s="1" customFormat="1" ht="15.75">
      <c r="B105" s="32"/>
      <c r="C105" s="32"/>
      <c r="D105" s="71"/>
      <c r="E105" s="72"/>
      <c r="K105" s="7"/>
      <c r="L105" s="7"/>
      <c r="M105" s="7"/>
      <c r="N105" s="7"/>
      <c r="O105" s="7"/>
      <c r="P105" s="7"/>
      <c r="Q105" s="23"/>
      <c r="R105" s="24"/>
      <c r="S105" s="25"/>
      <c r="T105" s="2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</row>
    <row r="106" spans="2:79" s="1" customFormat="1" ht="12.75">
      <c r="B106" s="32"/>
      <c r="C106" s="32"/>
      <c r="D106" s="71"/>
      <c r="E106" s="72"/>
      <c r="K106" s="7"/>
      <c r="L106" s="7"/>
      <c r="M106" s="7"/>
      <c r="N106" s="7"/>
      <c r="O106" s="31"/>
      <c r="P106" s="31"/>
      <c r="Q106" s="31"/>
      <c r="R106" s="31"/>
      <c r="S106" s="31"/>
      <c r="T106" s="31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</row>
    <row r="107" spans="2:79" s="1" customFormat="1" ht="12.75">
      <c r="B107" s="32"/>
      <c r="C107" s="32"/>
      <c r="D107" s="71"/>
      <c r="E107" s="72"/>
      <c r="K107" s="7"/>
      <c r="L107" s="7"/>
      <c r="M107" s="7"/>
      <c r="N107" s="7"/>
      <c r="O107" s="31"/>
      <c r="P107" s="31"/>
      <c r="Q107" s="31"/>
      <c r="R107" s="31"/>
      <c r="S107" s="31"/>
      <c r="T107" s="31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2:79" s="1" customFormat="1" ht="12.75">
      <c r="B108" s="32"/>
      <c r="C108" s="32"/>
      <c r="D108" s="71"/>
      <c r="E108" s="72"/>
      <c r="K108" s="7"/>
      <c r="L108" s="7"/>
      <c r="M108" s="7"/>
      <c r="N108" s="7"/>
      <c r="O108" s="32"/>
      <c r="P108" s="32"/>
      <c r="Q108" s="33"/>
      <c r="R108" s="33"/>
      <c r="S108" s="33"/>
      <c r="T108" s="33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</row>
    <row r="109" spans="2:79" s="1" customFormat="1" ht="12.75">
      <c r="B109" s="32"/>
      <c r="C109" s="32"/>
      <c r="D109" s="71"/>
      <c r="E109" s="72"/>
      <c r="K109" s="7"/>
      <c r="L109" s="7"/>
      <c r="M109" s="7"/>
      <c r="N109" s="7"/>
      <c r="O109" s="32"/>
      <c r="P109" s="32"/>
      <c r="Q109" s="33"/>
      <c r="R109" s="33"/>
      <c r="S109" s="33"/>
      <c r="T109" s="33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</row>
    <row r="110" spans="2:79" s="1" customFormat="1" ht="12.75">
      <c r="B110" s="32"/>
      <c r="C110" s="32"/>
      <c r="D110" s="71"/>
      <c r="E110" s="72"/>
      <c r="K110" s="7"/>
      <c r="L110" s="7"/>
      <c r="M110" s="7"/>
      <c r="N110" s="7"/>
      <c r="O110" s="32"/>
      <c r="P110" s="32"/>
      <c r="Q110" s="33"/>
      <c r="R110" s="33"/>
      <c r="S110" s="33"/>
      <c r="T110" s="33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</row>
    <row r="111" spans="2:79" s="1" customFormat="1" ht="12.75">
      <c r="B111" s="32"/>
      <c r="C111" s="32"/>
      <c r="D111" s="71"/>
      <c r="E111" s="72"/>
      <c r="K111" s="7"/>
      <c r="L111" s="7"/>
      <c r="M111" s="7"/>
      <c r="N111" s="7"/>
      <c r="O111" s="32"/>
      <c r="P111" s="32"/>
      <c r="Q111" s="33"/>
      <c r="R111" s="33"/>
      <c r="S111" s="33"/>
      <c r="T111" s="33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2:79" s="1" customFormat="1" ht="12.75">
      <c r="B112" s="32"/>
      <c r="C112" s="32"/>
      <c r="D112" s="71"/>
      <c r="E112" s="72"/>
      <c r="F112" s="7"/>
      <c r="G112" s="7"/>
      <c r="H112" s="7"/>
      <c r="I112" s="7"/>
      <c r="J112" s="7"/>
      <c r="K112" s="7"/>
      <c r="L112" s="7"/>
      <c r="M112" s="7"/>
      <c r="N112" s="7"/>
      <c r="O112" s="32"/>
      <c r="P112" s="32"/>
      <c r="Q112" s="33"/>
      <c r="R112" s="33"/>
      <c r="S112" s="33"/>
      <c r="T112" s="33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2:79" s="1" customFormat="1" ht="12.75">
      <c r="B113" s="32"/>
      <c r="C113" s="32"/>
      <c r="D113" s="71"/>
      <c r="E113" s="72"/>
      <c r="F113" s="7"/>
      <c r="G113" s="7"/>
      <c r="H113" s="7"/>
      <c r="I113" s="7"/>
      <c r="J113" s="7"/>
      <c r="K113" s="7"/>
      <c r="L113" s="7"/>
      <c r="M113" s="7"/>
      <c r="N113" s="7"/>
      <c r="O113" s="32"/>
      <c r="P113" s="32"/>
      <c r="Q113" s="33"/>
      <c r="R113" s="33"/>
      <c r="S113" s="33"/>
      <c r="T113" s="33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</row>
    <row r="114" spans="2:79" s="1" customFormat="1" ht="12.75">
      <c r="B114" s="32"/>
      <c r="C114" s="32"/>
      <c r="D114" s="71"/>
      <c r="E114" s="72"/>
      <c r="F114" s="7"/>
      <c r="G114" s="7"/>
      <c r="H114" s="7"/>
      <c r="I114" s="7"/>
      <c r="J114" s="7"/>
      <c r="K114" s="7"/>
      <c r="L114" s="7"/>
      <c r="M114" s="7"/>
      <c r="N114" s="7"/>
      <c r="O114" s="32"/>
      <c r="P114" s="32"/>
      <c r="Q114" s="33"/>
      <c r="R114" s="33"/>
      <c r="S114" s="33"/>
      <c r="T114" s="33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</row>
    <row r="115" spans="2:79" s="1" customFormat="1" ht="12.75">
      <c r="B115" s="32"/>
      <c r="C115" s="32"/>
      <c r="D115" s="71"/>
      <c r="E115" s="72"/>
      <c r="F115" s="7"/>
      <c r="G115" s="7"/>
      <c r="H115" s="7"/>
      <c r="I115" s="7"/>
      <c r="J115" s="7"/>
      <c r="K115" s="7"/>
      <c r="L115" s="7"/>
      <c r="M115" s="7"/>
      <c r="N115" s="7"/>
      <c r="O115" s="32"/>
      <c r="P115" s="32"/>
      <c r="Q115" s="33"/>
      <c r="R115" s="33"/>
      <c r="S115" s="33"/>
      <c r="T115" s="33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</row>
    <row r="116" spans="2:79" s="1" customFormat="1" ht="12.75">
      <c r="B116" s="7"/>
      <c r="C116" s="31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32"/>
      <c r="P116" s="32"/>
      <c r="Q116" s="33"/>
      <c r="R116" s="33"/>
      <c r="S116" s="33"/>
      <c r="T116" s="33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</row>
    <row r="117" spans="2:79" s="1" customFormat="1" ht="12.75">
      <c r="B117" s="7"/>
      <c r="C117" s="31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32"/>
      <c r="P117" s="3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</row>
    <row r="118" spans="2:79" s="1" customFormat="1" ht="12.75">
      <c r="B118" s="7"/>
      <c r="C118" s="3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32"/>
      <c r="P118" s="3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</row>
    <row r="119" spans="2:16" ht="12.75">
      <c r="B119" s="7"/>
      <c r="C119" s="31"/>
      <c r="D119" s="7"/>
      <c r="E119" s="7"/>
      <c r="F119" s="7"/>
      <c r="G119" s="7"/>
      <c r="H119" s="7"/>
      <c r="I119" s="7"/>
      <c r="J119" s="7"/>
      <c r="K119" s="7"/>
      <c r="L119" s="7"/>
      <c r="N119" s="7"/>
      <c r="O119" s="32"/>
      <c r="P119" s="32"/>
    </row>
    <row r="120" spans="2:16" ht="12.75">
      <c r="B120" s="7"/>
      <c r="C120" s="31"/>
      <c r="D120" s="7"/>
      <c r="E120" s="7"/>
      <c r="F120" s="7"/>
      <c r="G120" s="7"/>
      <c r="H120" s="7"/>
      <c r="I120" s="7"/>
      <c r="J120" s="7"/>
      <c r="K120" s="7"/>
      <c r="L120" s="7"/>
      <c r="N120" s="7"/>
      <c r="O120" s="32"/>
      <c r="P120" s="32"/>
    </row>
    <row r="121" spans="2:16" ht="12.75">
      <c r="B121" s="7"/>
      <c r="C121" s="31"/>
      <c r="D121" s="7"/>
      <c r="E121" s="7"/>
      <c r="F121" s="7"/>
      <c r="G121" s="7"/>
      <c r="H121" s="7"/>
      <c r="I121" s="7"/>
      <c r="J121" s="7"/>
      <c r="K121" s="7"/>
      <c r="L121" s="7"/>
      <c r="N121" s="7"/>
      <c r="O121" s="32"/>
      <c r="P121" s="32"/>
    </row>
    <row r="122" spans="2:16" ht="12.75">
      <c r="B122" s="7"/>
      <c r="C122" s="31"/>
      <c r="D122" s="7"/>
      <c r="E122" s="7"/>
      <c r="F122" s="7"/>
      <c r="G122" s="7"/>
      <c r="H122" s="7"/>
      <c r="I122" s="7"/>
      <c r="J122" s="7"/>
      <c r="K122" s="7"/>
      <c r="L122" s="7"/>
      <c r="N122" s="7"/>
      <c r="O122" s="32"/>
      <c r="P122" s="32"/>
    </row>
    <row r="123" spans="2:16" ht="12.75">
      <c r="B123" s="7"/>
      <c r="C123" s="31"/>
      <c r="D123" s="7"/>
      <c r="E123" s="7"/>
      <c r="F123" s="7"/>
      <c r="G123" s="7"/>
      <c r="H123" s="7"/>
      <c r="I123" s="7"/>
      <c r="J123" s="7"/>
      <c r="K123" s="7"/>
      <c r="L123" s="7"/>
      <c r="N123" s="7"/>
      <c r="O123" s="32"/>
      <c r="P123" s="32"/>
    </row>
    <row r="124" spans="15:16" ht="12.75">
      <c r="O124" s="32"/>
      <c r="P124" s="32"/>
    </row>
    <row r="125" spans="15:16" ht="12.75">
      <c r="O125" s="32"/>
      <c r="P125" s="32"/>
    </row>
    <row r="126" spans="15:16" ht="12.75">
      <c r="O126" s="32"/>
      <c r="P126" s="32"/>
    </row>
    <row r="127" spans="15:16" ht="12.75">
      <c r="O127" s="32"/>
      <c r="P127" s="32"/>
    </row>
    <row r="128" spans="15:16" ht="12.75">
      <c r="O128" s="32"/>
      <c r="P128" s="32"/>
    </row>
    <row r="132" spans="17:20" ht="12.75">
      <c r="Q132" s="34"/>
      <c r="R132" s="254"/>
      <c r="S132" s="254"/>
      <c r="T132" s="254"/>
    </row>
    <row r="136" spans="19:20" ht="12.75">
      <c r="S136" s="36"/>
      <c r="T136" s="36"/>
    </row>
    <row r="137" spans="19:20" ht="12.75">
      <c r="S137" s="36"/>
      <c r="T137" s="36"/>
    </row>
  </sheetData>
  <sheetProtection/>
  <mergeCells count="34">
    <mergeCell ref="B82:F82"/>
    <mergeCell ref="B83:F83"/>
    <mergeCell ref="B84:F84"/>
    <mergeCell ref="B78:F78"/>
    <mergeCell ref="B79:F79"/>
    <mergeCell ref="B80:F80"/>
    <mergeCell ref="B81:F81"/>
    <mergeCell ref="A1:B1"/>
    <mergeCell ref="K19:K20"/>
    <mergeCell ref="K4:O4"/>
    <mergeCell ref="B4:J4"/>
    <mergeCell ref="L19:M19"/>
    <mergeCell ref="L20:M20"/>
    <mergeCell ref="D19:E19"/>
    <mergeCell ref="D20:E20"/>
    <mergeCell ref="B19:B20"/>
    <mergeCell ref="C19:C20"/>
    <mergeCell ref="F19:F20"/>
    <mergeCell ref="J19:J20"/>
    <mergeCell ref="B73:F73"/>
    <mergeCell ref="D1:Q1"/>
    <mergeCell ref="B67:F67"/>
    <mergeCell ref="B68:F68"/>
    <mergeCell ref="B69:F69"/>
    <mergeCell ref="B70:F70"/>
    <mergeCell ref="B46:D46"/>
    <mergeCell ref="F46:H46"/>
    <mergeCell ref="J46:L46"/>
    <mergeCell ref="B72:F72"/>
    <mergeCell ref="N46:P46"/>
    <mergeCell ref="C55:G55"/>
    <mergeCell ref="K55:O55"/>
    <mergeCell ref="B71:F71"/>
    <mergeCell ref="L62:N62"/>
  </mergeCells>
  <printOptions gridLines="1"/>
  <pageMargins left="0.5" right="0.5" top="1" bottom="1" header="0.5" footer="0.5"/>
  <pageSetup fitToHeight="2" horizontalDpi="300" verticalDpi="300" orientation="portrait" scale="70" r:id="rId1"/>
  <colBreaks count="1" manualBreakCount="1">
    <brk id="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A131"/>
  <sheetViews>
    <sheetView zoomScale="110" zoomScaleNormal="110" workbookViewId="0" topLeftCell="F1">
      <selection activeCell="N11" sqref="N11"/>
    </sheetView>
  </sheetViews>
  <sheetFormatPr defaultColWidth="8.8515625" defaultRowHeight="12.75"/>
  <cols>
    <col min="1" max="1" width="8.8515625" style="7" customWidth="1"/>
    <col min="2" max="2" width="13.28125" style="1" customWidth="1"/>
    <col min="3" max="3" width="13.140625" style="2" customWidth="1"/>
    <col min="4" max="4" width="14.140625" style="1" customWidth="1"/>
    <col min="5" max="5" width="18.57421875" style="1" customWidth="1"/>
    <col min="6" max="6" width="15.7109375" style="1" bestFit="1" customWidth="1"/>
    <col min="7" max="7" width="14.421875" style="1" customWidth="1"/>
    <col min="8" max="8" width="15.140625" style="1" customWidth="1"/>
    <col min="9" max="9" width="18.140625" style="1" customWidth="1"/>
    <col min="10" max="11" width="15.7109375" style="1" bestFit="1" customWidth="1"/>
    <col min="12" max="12" width="13.28125" style="1" customWidth="1"/>
    <col min="13" max="13" width="16.57421875" style="7" customWidth="1"/>
    <col min="14" max="14" width="17.00390625" style="1" customWidth="1"/>
    <col min="15" max="15" width="17.140625" style="7" customWidth="1"/>
    <col min="16" max="16" width="15.57421875" style="7" customWidth="1"/>
    <col min="17" max="17" width="14.57421875" style="7" customWidth="1"/>
    <col min="18" max="18" width="13.140625" style="7" customWidth="1"/>
    <col min="19" max="19" width="13.28125" style="7" customWidth="1"/>
    <col min="20" max="20" width="12.8515625" style="7" customWidth="1"/>
    <col min="21" max="21" width="10.7109375" style="7" customWidth="1"/>
    <col min="22" max="22" width="13.28125" style="7" customWidth="1"/>
    <col min="23" max="23" width="12.8515625" style="7" customWidth="1"/>
    <col min="24" max="24" width="13.00390625" style="7" customWidth="1"/>
    <col min="25" max="16384" width="8.8515625" style="7" customWidth="1"/>
  </cols>
  <sheetData>
    <row r="1" spans="1:17" ht="33.75">
      <c r="A1" s="540" t="s">
        <v>252</v>
      </c>
      <c r="B1" s="541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3" spans="3:23" s="1" customFormat="1" ht="13.5" thickBot="1">
      <c r="C3" s="2"/>
      <c r="W3" s="7"/>
    </row>
    <row r="4" spans="2:23" s="1" customFormat="1" ht="22.5" customHeight="1" thickBot="1" thickTop="1">
      <c r="B4" s="599" t="s">
        <v>168</v>
      </c>
      <c r="C4" s="597"/>
      <c r="D4" s="597"/>
      <c r="E4" s="597"/>
      <c r="F4" s="597"/>
      <c r="G4" s="597"/>
      <c r="H4" s="597"/>
      <c r="I4" s="597"/>
      <c r="J4" s="597"/>
      <c r="K4" s="596" t="s">
        <v>72</v>
      </c>
      <c r="L4" s="597"/>
      <c r="M4" s="597"/>
      <c r="N4" s="597"/>
      <c r="O4" s="598"/>
      <c r="Q4" s="93"/>
      <c r="W4" s="7"/>
    </row>
    <row r="5" spans="2:22" s="1" customFormat="1" ht="22.5" customHeight="1" thickBot="1" thickTop="1">
      <c r="B5" s="185" t="s">
        <v>10</v>
      </c>
      <c r="C5" s="243" t="s">
        <v>39</v>
      </c>
      <c r="D5" s="186" t="s">
        <v>145</v>
      </c>
      <c r="E5" s="186" t="s">
        <v>51</v>
      </c>
      <c r="F5" s="186" t="s">
        <v>146</v>
      </c>
      <c r="G5" s="186" t="s">
        <v>149</v>
      </c>
      <c r="H5" s="186" t="s">
        <v>54</v>
      </c>
      <c r="I5" s="186" t="s">
        <v>150</v>
      </c>
      <c r="J5" s="118" t="s">
        <v>151</v>
      </c>
      <c r="K5" s="118" t="s">
        <v>153</v>
      </c>
      <c r="L5" s="118" t="s">
        <v>156</v>
      </c>
      <c r="M5" s="118" t="s">
        <v>156</v>
      </c>
      <c r="N5" s="191" t="s">
        <v>163</v>
      </c>
      <c r="O5" s="121" t="s">
        <v>60</v>
      </c>
      <c r="V5" s="7"/>
    </row>
    <row r="6" spans="2:22" s="1" customFormat="1" ht="14.25" thickBot="1" thickTop="1">
      <c r="B6" s="187"/>
      <c r="C6" s="244"/>
      <c r="D6" s="188" t="s">
        <v>50</v>
      </c>
      <c r="E6" s="188"/>
      <c r="F6" s="188" t="s">
        <v>147</v>
      </c>
      <c r="G6" s="188" t="s">
        <v>69</v>
      </c>
      <c r="H6" s="188"/>
      <c r="I6" s="188" t="s">
        <v>148</v>
      </c>
      <c r="J6" s="118" t="s">
        <v>152</v>
      </c>
      <c r="K6" s="118" t="s">
        <v>154</v>
      </c>
      <c r="L6" s="118" t="s">
        <v>157</v>
      </c>
      <c r="M6" s="118" t="s">
        <v>157</v>
      </c>
      <c r="N6" s="191" t="s">
        <v>164</v>
      </c>
      <c r="O6" s="95"/>
      <c r="V6" s="7"/>
    </row>
    <row r="7" spans="2:22" s="1" customFormat="1" ht="14.25" thickBot="1" thickTop="1">
      <c r="B7" s="187"/>
      <c r="C7" s="244"/>
      <c r="D7" s="188"/>
      <c r="E7" s="188"/>
      <c r="F7" s="188" t="s">
        <v>148</v>
      </c>
      <c r="G7" s="188"/>
      <c r="H7" s="188"/>
      <c r="I7" s="188"/>
      <c r="J7" s="118"/>
      <c r="K7" s="118" t="s">
        <v>155</v>
      </c>
      <c r="L7" s="118" t="s">
        <v>158</v>
      </c>
      <c r="M7" s="118" t="s">
        <v>158</v>
      </c>
      <c r="N7" s="191" t="s">
        <v>165</v>
      </c>
      <c r="O7" s="95"/>
      <c r="V7" s="7"/>
    </row>
    <row r="8" spans="2:22" s="1" customFormat="1" ht="13.5" customHeight="1" thickBot="1" thickTop="1">
      <c r="B8" s="187"/>
      <c r="C8" s="244"/>
      <c r="D8" s="189"/>
      <c r="E8" s="189"/>
      <c r="F8" s="189"/>
      <c r="G8" s="189"/>
      <c r="H8" s="189"/>
      <c r="I8" s="189"/>
      <c r="J8" s="118"/>
      <c r="K8" s="118"/>
      <c r="L8" s="118" t="s">
        <v>159</v>
      </c>
      <c r="M8" s="191" t="s">
        <v>161</v>
      </c>
      <c r="N8" s="191" t="s">
        <v>166</v>
      </c>
      <c r="O8" s="96"/>
      <c r="V8" s="7"/>
    </row>
    <row r="9" spans="2:22" s="1" customFormat="1" ht="14.25" thickBot="1" thickTop="1">
      <c r="B9" s="190"/>
      <c r="C9" s="245"/>
      <c r="D9" s="120" t="s">
        <v>50</v>
      </c>
      <c r="E9" s="120" t="s">
        <v>169</v>
      </c>
      <c r="F9" s="120" t="s">
        <v>171</v>
      </c>
      <c r="G9" s="120" t="s">
        <v>173</v>
      </c>
      <c r="H9" s="120" t="s">
        <v>55</v>
      </c>
      <c r="I9" s="120" t="s">
        <v>174</v>
      </c>
      <c r="J9" s="120"/>
      <c r="K9" s="120"/>
      <c r="L9" s="120" t="s">
        <v>160</v>
      </c>
      <c r="M9" s="120" t="s">
        <v>162</v>
      </c>
      <c r="N9" s="120" t="s">
        <v>167</v>
      </c>
      <c r="O9" s="120"/>
      <c r="V9" s="7"/>
    </row>
    <row r="10" spans="2:22" s="1" customFormat="1" ht="14.25" thickBot="1" thickTop="1">
      <c r="B10" s="122"/>
      <c r="C10" s="248"/>
      <c r="D10" s="123"/>
      <c r="E10" s="123"/>
      <c r="F10" s="126"/>
      <c r="G10" s="126"/>
      <c r="H10" s="123" t="s">
        <v>105</v>
      </c>
      <c r="I10" s="123"/>
      <c r="J10" s="128"/>
      <c r="K10" s="129"/>
      <c r="L10" s="130"/>
      <c r="M10" s="131"/>
      <c r="N10" s="128"/>
      <c r="O10" s="123"/>
      <c r="V10" s="7"/>
    </row>
    <row r="11" spans="2:22" s="1" customFormat="1" ht="14.25" thickBot="1" thickTop="1">
      <c r="B11" s="122" t="s">
        <v>104</v>
      </c>
      <c r="C11" s="249">
        <v>2</v>
      </c>
      <c r="D11" s="250">
        <v>3</v>
      </c>
      <c r="E11" s="250" t="s">
        <v>202</v>
      </c>
      <c r="F11" s="251" t="s">
        <v>201</v>
      </c>
      <c r="G11" s="126">
        <v>0</v>
      </c>
      <c r="H11" s="123" t="s">
        <v>106</v>
      </c>
      <c r="I11" s="123">
        <v>25</v>
      </c>
      <c r="J11" s="128" t="s">
        <v>76</v>
      </c>
      <c r="K11" s="129" t="s">
        <v>90</v>
      </c>
      <c r="L11" s="130" t="s">
        <v>91</v>
      </c>
      <c r="M11" s="131" t="s">
        <v>91</v>
      </c>
      <c r="N11" s="128" t="s">
        <v>97</v>
      </c>
      <c r="O11" s="123"/>
      <c r="V11" s="7"/>
    </row>
    <row r="12" spans="3:23" s="1" customFormat="1" ht="12.75" customHeight="1" thickTop="1">
      <c r="C12" s="13"/>
      <c r="D12" s="13"/>
      <c r="E12" s="13"/>
      <c r="F12" s="13"/>
      <c r="L12" s="7"/>
      <c r="M12" s="7"/>
      <c r="W12" s="7"/>
    </row>
    <row r="13" spans="2:23" s="1" customFormat="1" ht="12.75">
      <c r="B13" s="13"/>
      <c r="C13" s="2"/>
      <c r="D13" s="6"/>
      <c r="L13" s="7"/>
      <c r="M13" s="7"/>
      <c r="W13" s="7"/>
    </row>
    <row r="14" spans="1:23" s="1" customFormat="1" ht="15.75">
      <c r="A14" s="262"/>
      <c r="B14" s="5"/>
      <c r="C14" s="15"/>
      <c r="D14" s="15"/>
      <c r="G14" s="4"/>
      <c r="H14" s="15"/>
      <c r="L14" s="7"/>
      <c r="O14" s="14"/>
      <c r="P14" s="2"/>
      <c r="W14" s="7"/>
    </row>
    <row r="15" spans="2:23" s="1" customFormat="1" ht="18.75">
      <c r="B15" s="288" t="s">
        <v>212</v>
      </c>
      <c r="C15" s="289"/>
      <c r="D15" s="88"/>
      <c r="G15" s="5"/>
      <c r="J15" s="183" t="s">
        <v>144</v>
      </c>
      <c r="N15" s="7"/>
      <c r="P15" s="13"/>
      <c r="W15" s="7"/>
    </row>
    <row r="16" spans="2:23" s="1" customFormat="1" ht="12.75">
      <c r="B16" s="5"/>
      <c r="C16" s="252"/>
      <c r="D16" s="6"/>
      <c r="G16" s="5"/>
      <c r="J16" s="252"/>
      <c r="K16" s="6"/>
      <c r="N16" s="7"/>
      <c r="P16" s="13"/>
      <c r="W16" s="7"/>
    </row>
    <row r="17" spans="2:23" s="1" customFormat="1" ht="12.75">
      <c r="B17" s="4" t="s">
        <v>320</v>
      </c>
      <c r="G17" s="5"/>
      <c r="J17" s="4" t="s">
        <v>321</v>
      </c>
      <c r="N17" s="7"/>
      <c r="P17" s="13"/>
      <c r="Q17" s="11"/>
      <c r="W17" s="7"/>
    </row>
    <row r="18" spans="2:23" s="1" customFormat="1" ht="13.5" thickBot="1">
      <c r="B18" s="4"/>
      <c r="C18" s="15"/>
      <c r="G18" s="5"/>
      <c r="J18" s="15"/>
      <c r="N18" s="7"/>
      <c r="P18" s="13"/>
      <c r="Q18" s="11"/>
      <c r="W18" s="7"/>
    </row>
    <row r="19" spans="2:23" s="1" customFormat="1" ht="12.75" customHeight="1">
      <c r="B19" s="592" t="s">
        <v>131</v>
      </c>
      <c r="C19" s="594" t="s">
        <v>130</v>
      </c>
      <c r="D19" s="604" t="s">
        <v>129</v>
      </c>
      <c r="E19" s="604"/>
      <c r="F19" s="607" t="s">
        <v>132</v>
      </c>
      <c r="G19" s="257"/>
      <c r="H19" s="258"/>
      <c r="J19" s="592" t="s">
        <v>131</v>
      </c>
      <c r="K19" s="594" t="s">
        <v>130</v>
      </c>
      <c r="L19" s="600" t="s">
        <v>129</v>
      </c>
      <c r="M19" s="601"/>
      <c r="N19" s="181" t="s">
        <v>132</v>
      </c>
      <c r="P19" s="13"/>
      <c r="Q19" s="11"/>
      <c r="W19" s="7"/>
    </row>
    <row r="20" spans="2:23" s="1" customFormat="1" ht="13.5" thickBot="1">
      <c r="B20" s="593"/>
      <c r="C20" s="595"/>
      <c r="D20" s="605" t="s">
        <v>266</v>
      </c>
      <c r="E20" s="605"/>
      <c r="F20" s="608"/>
      <c r="G20" s="257"/>
      <c r="H20" s="258"/>
      <c r="J20" s="593"/>
      <c r="K20" s="595"/>
      <c r="L20" s="602" t="s">
        <v>128</v>
      </c>
      <c r="M20" s="603"/>
      <c r="N20" s="182" t="s">
        <v>183</v>
      </c>
      <c r="P20" s="13"/>
      <c r="Q20" s="11"/>
      <c r="W20" s="7"/>
    </row>
    <row r="21" spans="2:23" s="1" customFormat="1" ht="13.5" customHeight="1" thickBot="1">
      <c r="B21" s="231"/>
      <c r="C21" s="232" t="s">
        <v>180</v>
      </c>
      <c r="D21" s="232" t="s">
        <v>107</v>
      </c>
      <c r="E21" s="232" t="s">
        <v>107</v>
      </c>
      <c r="F21" s="233" t="s">
        <v>59</v>
      </c>
      <c r="G21" s="257"/>
      <c r="H21" s="258"/>
      <c r="J21" s="231"/>
      <c r="K21" s="232" t="s">
        <v>180</v>
      </c>
      <c r="L21" s="232" t="s">
        <v>107</v>
      </c>
      <c r="M21" s="232" t="s">
        <v>107</v>
      </c>
      <c r="N21" s="233" t="s">
        <v>143</v>
      </c>
      <c r="O21" s="175"/>
      <c r="P21" s="2"/>
      <c r="R21" s="38"/>
      <c r="S21" s="38"/>
      <c r="T21" s="38"/>
      <c r="U21" s="38"/>
      <c r="V21" s="38"/>
      <c r="W21" s="7"/>
    </row>
    <row r="22" spans="2:23" s="1" customFormat="1" ht="16.5" customHeight="1" thickBot="1">
      <c r="B22" s="211"/>
      <c r="C22" s="212" t="s">
        <v>108</v>
      </c>
      <c r="D22" s="212" t="s">
        <v>108</v>
      </c>
      <c r="E22" s="212" t="s">
        <v>109</v>
      </c>
      <c r="F22" s="213" t="s">
        <v>82</v>
      </c>
      <c r="G22" s="257"/>
      <c r="H22" s="258"/>
      <c r="J22" s="211"/>
      <c r="K22" s="212" t="s">
        <v>2</v>
      </c>
      <c r="L22" s="212" t="s">
        <v>2</v>
      </c>
      <c r="M22" s="212" t="s">
        <v>0</v>
      </c>
      <c r="N22" s="213" t="s">
        <v>142</v>
      </c>
      <c r="O22" s="175"/>
      <c r="P22" s="2"/>
      <c r="R22" s="38"/>
      <c r="S22" s="38"/>
      <c r="T22" s="38"/>
      <c r="U22" s="38"/>
      <c r="V22" s="38"/>
      <c r="W22" s="7"/>
    </row>
    <row r="23" spans="2:23" s="1" customFormat="1" ht="16.5" customHeight="1" thickBot="1">
      <c r="B23" s="215" t="s">
        <v>110</v>
      </c>
      <c r="C23" s="216">
        <v>12</v>
      </c>
      <c r="D23" s="217">
        <f>12+0.5*C23</f>
        <v>18</v>
      </c>
      <c r="E23" s="217">
        <f aca="true" t="shared" si="0" ref="E23:E40">D23/12</f>
        <v>1.5</v>
      </c>
      <c r="F23" s="263"/>
      <c r="G23" s="257"/>
      <c r="H23" s="258"/>
      <c r="J23" s="215" t="s">
        <v>110</v>
      </c>
      <c r="K23" s="217">
        <f aca="true" t="shared" si="1" ref="K23:K40">C23*2.54</f>
        <v>30.48</v>
      </c>
      <c r="L23" s="217">
        <f aca="true" t="shared" si="2" ref="L23:L40">D23*2.54</f>
        <v>45.72</v>
      </c>
      <c r="M23" s="217">
        <f aca="true" t="shared" si="3" ref="M23:M40">L23/100</f>
        <v>0.4572</v>
      </c>
      <c r="N23" s="218"/>
      <c r="O23" s="178"/>
      <c r="P23" s="45"/>
      <c r="Q23" s="39"/>
      <c r="R23" s="38"/>
      <c r="S23" s="38"/>
      <c r="T23" s="38"/>
      <c r="U23" s="38"/>
      <c r="V23" s="38"/>
      <c r="W23" s="7"/>
    </row>
    <row r="24" spans="2:23" s="1" customFormat="1" ht="16.5" customHeight="1" thickBot="1">
      <c r="B24" s="215" t="s">
        <v>111</v>
      </c>
      <c r="C24" s="216">
        <v>11.75</v>
      </c>
      <c r="D24" s="217">
        <f>12+C23+0.5*C24</f>
        <v>29.875</v>
      </c>
      <c r="E24" s="217">
        <f t="shared" si="0"/>
        <v>2.4895833333333335</v>
      </c>
      <c r="F24" s="263"/>
      <c r="G24" s="257"/>
      <c r="H24" s="258"/>
      <c r="J24" s="215" t="s">
        <v>111</v>
      </c>
      <c r="K24" s="217">
        <f t="shared" si="1"/>
        <v>29.845</v>
      </c>
      <c r="L24" s="217">
        <f t="shared" si="2"/>
        <v>75.88250000000001</v>
      </c>
      <c r="M24" s="217">
        <f t="shared" si="3"/>
        <v>0.7588250000000001</v>
      </c>
      <c r="N24" s="218"/>
      <c r="O24" s="178"/>
      <c r="P24" s="45"/>
      <c r="Q24" s="39"/>
      <c r="R24" s="38"/>
      <c r="S24" s="38"/>
      <c r="T24" s="38"/>
      <c r="U24" s="38"/>
      <c r="V24" s="38"/>
      <c r="W24" s="7"/>
    </row>
    <row r="25" spans="2:23" s="1" customFormat="1" ht="16.5" customHeight="1" thickBot="1">
      <c r="B25" s="215" t="s">
        <v>112</v>
      </c>
      <c r="C25" s="216">
        <v>12</v>
      </c>
      <c r="D25" s="217">
        <f>12+C23+C24+0.5*C25</f>
        <v>41.75</v>
      </c>
      <c r="E25" s="217">
        <f t="shared" si="0"/>
        <v>3.4791666666666665</v>
      </c>
      <c r="F25" s="263"/>
      <c r="G25" s="257"/>
      <c r="H25" s="258"/>
      <c r="J25" s="215" t="s">
        <v>112</v>
      </c>
      <c r="K25" s="217">
        <f t="shared" si="1"/>
        <v>30.48</v>
      </c>
      <c r="L25" s="217">
        <f t="shared" si="2"/>
        <v>106.045</v>
      </c>
      <c r="M25" s="217">
        <f t="shared" si="3"/>
        <v>1.0604500000000001</v>
      </c>
      <c r="N25" s="218"/>
      <c r="O25" s="178"/>
      <c r="P25" s="45"/>
      <c r="Q25" s="39"/>
      <c r="R25" s="38"/>
      <c r="S25" s="38"/>
      <c r="T25" s="38"/>
      <c r="U25" s="38"/>
      <c r="V25" s="38"/>
      <c r="W25" s="7"/>
    </row>
    <row r="26" spans="2:23" s="1" customFormat="1" ht="16.5" customHeight="1" thickBot="1">
      <c r="B26" s="215" t="s">
        <v>113</v>
      </c>
      <c r="C26" s="216">
        <v>12</v>
      </c>
      <c r="D26" s="217">
        <f>12+C23+C24+C25+0.5*C26</f>
        <v>53.75</v>
      </c>
      <c r="E26" s="217">
        <f t="shared" si="0"/>
        <v>4.479166666666667</v>
      </c>
      <c r="F26" s="263"/>
      <c r="G26" s="257"/>
      <c r="H26" s="258"/>
      <c r="J26" s="215" t="s">
        <v>113</v>
      </c>
      <c r="K26" s="217">
        <f t="shared" si="1"/>
        <v>30.48</v>
      </c>
      <c r="L26" s="217">
        <f t="shared" si="2"/>
        <v>136.525</v>
      </c>
      <c r="M26" s="217">
        <f t="shared" si="3"/>
        <v>1.36525</v>
      </c>
      <c r="N26" s="218"/>
      <c r="O26" s="178"/>
      <c r="P26" s="16"/>
      <c r="Q26" s="16"/>
      <c r="R26" s="16"/>
      <c r="S26" s="16"/>
      <c r="T26" s="16"/>
      <c r="U26" s="16"/>
      <c r="V26" s="16"/>
      <c r="W26" s="7"/>
    </row>
    <row r="27" spans="2:23" s="1" customFormat="1" ht="16.5" customHeight="1" thickBot="1">
      <c r="B27" s="215" t="s">
        <v>114</v>
      </c>
      <c r="C27" s="216">
        <v>12</v>
      </c>
      <c r="D27" s="217">
        <f>12+C23+C24+C25+C26+0.5*C27</f>
        <v>65.75</v>
      </c>
      <c r="E27" s="217">
        <f t="shared" si="0"/>
        <v>5.479166666666667</v>
      </c>
      <c r="F27" s="263"/>
      <c r="G27" s="257"/>
      <c r="H27" s="258"/>
      <c r="J27" s="215" t="s">
        <v>114</v>
      </c>
      <c r="K27" s="217">
        <f t="shared" si="1"/>
        <v>30.48</v>
      </c>
      <c r="L27" s="217">
        <f t="shared" si="2"/>
        <v>167.005</v>
      </c>
      <c r="M27" s="217">
        <f t="shared" si="3"/>
        <v>1.67005</v>
      </c>
      <c r="N27" s="218"/>
      <c r="O27" s="219"/>
      <c r="P27" s="16"/>
      <c r="Q27" s="16"/>
      <c r="R27" s="16"/>
      <c r="S27" s="16"/>
      <c r="T27" s="16"/>
      <c r="U27" s="16"/>
      <c r="V27" s="16"/>
      <c r="W27" s="7"/>
    </row>
    <row r="28" spans="2:23" s="1" customFormat="1" ht="16.5" customHeight="1" thickBot="1">
      <c r="B28" s="215" t="s">
        <v>115</v>
      </c>
      <c r="C28" s="216">
        <v>6</v>
      </c>
      <c r="D28" s="217">
        <f>12+C23+C24+C25+C26+C27+0.5*C28</f>
        <v>74.75</v>
      </c>
      <c r="E28" s="217">
        <f t="shared" si="0"/>
        <v>6.229166666666667</v>
      </c>
      <c r="F28" s="263"/>
      <c r="G28" s="257"/>
      <c r="H28" s="258"/>
      <c r="J28" s="215" t="s">
        <v>115</v>
      </c>
      <c r="K28" s="217">
        <f t="shared" si="1"/>
        <v>15.24</v>
      </c>
      <c r="L28" s="217">
        <f t="shared" si="2"/>
        <v>189.865</v>
      </c>
      <c r="M28" s="217">
        <f t="shared" si="3"/>
        <v>1.8986500000000002</v>
      </c>
      <c r="N28" s="218"/>
      <c r="O28" s="219"/>
      <c r="P28" s="16"/>
      <c r="Q28" s="16"/>
      <c r="R28" s="16"/>
      <c r="S28" s="16"/>
      <c r="T28" s="16"/>
      <c r="U28" s="16"/>
      <c r="V28" s="16"/>
      <c r="W28" s="7"/>
    </row>
    <row r="29" spans="2:23" s="1" customFormat="1" ht="16.5" customHeight="1" thickBot="1">
      <c r="B29" s="215" t="s">
        <v>116</v>
      </c>
      <c r="C29" s="216">
        <v>6</v>
      </c>
      <c r="D29" s="217">
        <f>12+C23+C24+C25+C26+C27+C28+0.5*C29</f>
        <v>80.75</v>
      </c>
      <c r="E29" s="217">
        <f t="shared" si="0"/>
        <v>6.729166666666667</v>
      </c>
      <c r="F29" s="263"/>
      <c r="G29" s="257"/>
      <c r="H29" s="258"/>
      <c r="J29" s="215" t="s">
        <v>116</v>
      </c>
      <c r="K29" s="217">
        <f t="shared" si="1"/>
        <v>15.24</v>
      </c>
      <c r="L29" s="217">
        <f t="shared" si="2"/>
        <v>205.105</v>
      </c>
      <c r="M29" s="217">
        <f t="shared" si="3"/>
        <v>2.05105</v>
      </c>
      <c r="N29" s="218"/>
      <c r="O29" s="178"/>
      <c r="P29" s="47"/>
      <c r="Q29" s="47"/>
      <c r="R29" s="47"/>
      <c r="S29" s="47"/>
      <c r="T29" s="47"/>
      <c r="U29" s="47"/>
      <c r="V29" s="47"/>
      <c r="W29" s="7"/>
    </row>
    <row r="30" spans="2:23" s="1" customFormat="1" ht="16.5" customHeight="1" thickBot="1">
      <c r="B30" s="215" t="s">
        <v>117</v>
      </c>
      <c r="C30" s="216">
        <v>6</v>
      </c>
      <c r="D30" s="217">
        <f>12+C23+C24+C25+C26+C27+C28+C29+0.5*C30</f>
        <v>86.75</v>
      </c>
      <c r="E30" s="217">
        <f t="shared" si="0"/>
        <v>7.229166666666667</v>
      </c>
      <c r="F30" s="263"/>
      <c r="G30" s="257"/>
      <c r="H30" s="258"/>
      <c r="J30" s="215" t="s">
        <v>117</v>
      </c>
      <c r="K30" s="217">
        <f t="shared" si="1"/>
        <v>15.24</v>
      </c>
      <c r="L30" s="217">
        <f t="shared" si="2"/>
        <v>220.345</v>
      </c>
      <c r="M30" s="217">
        <f t="shared" si="3"/>
        <v>2.20345</v>
      </c>
      <c r="N30" s="218"/>
      <c r="O30" s="178"/>
      <c r="P30" s="85"/>
      <c r="Q30" s="47"/>
      <c r="R30" s="47"/>
      <c r="S30" s="47"/>
      <c r="T30" s="47"/>
      <c r="U30" s="47"/>
      <c r="V30" s="47"/>
      <c r="W30" s="7"/>
    </row>
    <row r="31" spans="2:23" s="1" customFormat="1" ht="16.5" customHeight="1" thickBot="1">
      <c r="B31" s="215" t="s">
        <v>118</v>
      </c>
      <c r="C31" s="216">
        <v>6.25</v>
      </c>
      <c r="D31" s="217">
        <f>12+C23+C24+C25+C26+C27+C28+C29+C30+0.5*C31</f>
        <v>92.875</v>
      </c>
      <c r="E31" s="217">
        <f t="shared" si="0"/>
        <v>7.739583333333333</v>
      </c>
      <c r="F31" s="263"/>
      <c r="G31" s="257"/>
      <c r="H31" s="258"/>
      <c r="J31" s="215" t="s">
        <v>118</v>
      </c>
      <c r="K31" s="217">
        <f t="shared" si="1"/>
        <v>15.875</v>
      </c>
      <c r="L31" s="217">
        <f t="shared" si="2"/>
        <v>235.9025</v>
      </c>
      <c r="M31" s="217">
        <f t="shared" si="3"/>
        <v>2.359025</v>
      </c>
      <c r="N31" s="218"/>
      <c r="O31" s="219"/>
      <c r="P31" s="85"/>
      <c r="Q31" s="47"/>
      <c r="R31" s="47"/>
      <c r="S31" s="47"/>
      <c r="T31" s="47"/>
      <c r="U31" s="47"/>
      <c r="V31" s="47"/>
      <c r="W31" s="7"/>
    </row>
    <row r="32" spans="2:23" s="1" customFormat="1" ht="15.75" thickBot="1">
      <c r="B32" s="215" t="s">
        <v>119</v>
      </c>
      <c r="C32" s="221">
        <v>6.21875</v>
      </c>
      <c r="D32" s="217">
        <f>12+C23+C24+C25+C26+C27+C28+C29+C30+C31+0.5*C32</f>
        <v>99.109375</v>
      </c>
      <c r="E32" s="217">
        <f t="shared" si="0"/>
        <v>8.259114583333334</v>
      </c>
      <c r="F32" s="263"/>
      <c r="G32" s="257"/>
      <c r="H32" s="258"/>
      <c r="J32" s="215" t="s">
        <v>119</v>
      </c>
      <c r="K32" s="217">
        <f t="shared" si="1"/>
        <v>15.795625</v>
      </c>
      <c r="L32" s="217">
        <f t="shared" si="2"/>
        <v>251.7378125</v>
      </c>
      <c r="M32" s="217">
        <f t="shared" si="3"/>
        <v>2.517378125</v>
      </c>
      <c r="N32" s="218"/>
      <c r="O32" s="219"/>
      <c r="P32" s="37"/>
      <c r="Q32" s="37"/>
      <c r="R32" s="37"/>
      <c r="S32" s="37"/>
      <c r="T32" s="37"/>
      <c r="U32" s="37"/>
      <c r="V32" s="37"/>
      <c r="W32" s="7"/>
    </row>
    <row r="33" spans="2:23" s="1" customFormat="1" ht="15.75" thickBot="1">
      <c r="B33" s="215" t="s">
        <v>120</v>
      </c>
      <c r="C33" s="216">
        <v>6</v>
      </c>
      <c r="D33" s="217">
        <f>12+C23+C24+C25+C26+C27+C28+C29+C30+C31+C32+0.5*C33</f>
        <v>105.21875</v>
      </c>
      <c r="E33" s="217">
        <f t="shared" si="0"/>
        <v>8.768229166666666</v>
      </c>
      <c r="F33" s="263"/>
      <c r="G33" s="257"/>
      <c r="H33" s="258"/>
      <c r="J33" s="215" t="s">
        <v>120</v>
      </c>
      <c r="K33" s="217">
        <f t="shared" si="1"/>
        <v>15.24</v>
      </c>
      <c r="L33" s="217">
        <f t="shared" si="2"/>
        <v>267.255625</v>
      </c>
      <c r="M33" s="217">
        <f t="shared" si="3"/>
        <v>2.67255625</v>
      </c>
      <c r="N33" s="218"/>
      <c r="O33" s="178"/>
      <c r="P33" s="41"/>
      <c r="Q33" s="39"/>
      <c r="R33" s="38"/>
      <c r="S33" s="40"/>
      <c r="T33" s="38"/>
      <c r="U33" s="38"/>
      <c r="V33" s="38"/>
      <c r="W33" s="7"/>
    </row>
    <row r="34" spans="2:23" s="1" customFormat="1" ht="15.75" thickBot="1">
      <c r="B34" s="215" t="s">
        <v>121</v>
      </c>
      <c r="C34" s="216">
        <v>15.75</v>
      </c>
      <c r="D34" s="217">
        <f>12+C23+C24+C25+C26+C27+C28+C29+C30+C31+C32+C33+0.5*C34</f>
        <v>116.09375</v>
      </c>
      <c r="E34" s="217">
        <f t="shared" si="0"/>
        <v>9.674479166666666</v>
      </c>
      <c r="F34" s="263"/>
      <c r="G34" s="256"/>
      <c r="H34" s="259"/>
      <c r="J34" s="215" t="s">
        <v>121</v>
      </c>
      <c r="K34" s="217">
        <f t="shared" si="1"/>
        <v>40.005</v>
      </c>
      <c r="L34" s="217">
        <f t="shared" si="2"/>
        <v>294.878125</v>
      </c>
      <c r="M34" s="217">
        <f t="shared" si="3"/>
        <v>2.94878125</v>
      </c>
      <c r="N34" s="218"/>
      <c r="O34" s="178"/>
      <c r="P34" s="7"/>
      <c r="Q34" s="42"/>
      <c r="R34" s="42"/>
      <c r="S34" s="42"/>
      <c r="T34" s="42"/>
      <c r="U34" s="42"/>
      <c r="V34" s="42"/>
      <c r="W34" s="7"/>
    </row>
    <row r="35" spans="2:23" s="1" customFormat="1" ht="15.75" thickBot="1">
      <c r="B35" s="215" t="s">
        <v>122</v>
      </c>
      <c r="C35" s="216">
        <v>8.5</v>
      </c>
      <c r="D35" s="217">
        <f>12+C23+C24+C25+C26+C27+C28+C29+C30+C31+C32+C33+C34+0.5*C35</f>
        <v>128.21875</v>
      </c>
      <c r="E35" s="217">
        <f t="shared" si="0"/>
        <v>10.684895833333334</v>
      </c>
      <c r="F35" s="263"/>
      <c r="G35" s="256"/>
      <c r="H35" s="259"/>
      <c r="J35" s="215" t="s">
        <v>122</v>
      </c>
      <c r="K35" s="217">
        <f t="shared" si="1"/>
        <v>21.59</v>
      </c>
      <c r="L35" s="217">
        <f t="shared" si="2"/>
        <v>325.675625</v>
      </c>
      <c r="M35" s="217">
        <f t="shared" si="3"/>
        <v>3.2567562500000005</v>
      </c>
      <c r="N35" s="218"/>
      <c r="O35" s="178"/>
      <c r="P35" s="43"/>
      <c r="Q35" s="38"/>
      <c r="R35" s="38"/>
      <c r="S35" s="38"/>
      <c r="T35" s="38"/>
      <c r="U35" s="38"/>
      <c r="V35" s="38"/>
      <c r="W35" s="7"/>
    </row>
    <row r="36" spans="2:23" s="1" customFormat="1" ht="15.75" thickBot="1">
      <c r="B36" s="215" t="s">
        <v>123</v>
      </c>
      <c r="C36" s="216">
        <v>11.25</v>
      </c>
      <c r="D36" s="217">
        <f>12+C23+C24+C25+C26+C27+C28+C29+C30+C31+C32+C33+C34+C35+0.5*C36</f>
        <v>138.09375</v>
      </c>
      <c r="E36" s="217">
        <f t="shared" si="0"/>
        <v>11.5078125</v>
      </c>
      <c r="F36" s="263"/>
      <c r="G36" s="257"/>
      <c r="H36" s="258"/>
      <c r="J36" s="215" t="s">
        <v>123</v>
      </c>
      <c r="K36" s="217">
        <f t="shared" si="1"/>
        <v>28.575</v>
      </c>
      <c r="L36" s="217">
        <f t="shared" si="2"/>
        <v>350.758125</v>
      </c>
      <c r="M36" s="217">
        <f t="shared" si="3"/>
        <v>3.50758125</v>
      </c>
      <c r="N36" s="218"/>
      <c r="O36" s="178"/>
      <c r="P36" s="7"/>
      <c r="Q36" s="49"/>
      <c r="R36" s="42"/>
      <c r="S36" s="50"/>
      <c r="T36" s="42"/>
      <c r="U36" s="42"/>
      <c r="V36" s="42"/>
      <c r="W36" s="7"/>
    </row>
    <row r="37" spans="2:23" s="1" customFormat="1" ht="15.75" thickBot="1">
      <c r="B37" s="215" t="s">
        <v>124</v>
      </c>
      <c r="C37" s="216">
        <v>25.5</v>
      </c>
      <c r="D37" s="217">
        <f>12+C23+C24+C25+C26+C27+C28+C29+C30+C31+C32+C33+C34+C35+C36+0.5*C37</f>
        <v>156.46875</v>
      </c>
      <c r="E37" s="217">
        <f t="shared" si="0"/>
        <v>13.0390625</v>
      </c>
      <c r="F37" s="263"/>
      <c r="G37" s="176"/>
      <c r="J37" s="215" t="s">
        <v>124</v>
      </c>
      <c r="K37" s="217">
        <f t="shared" si="1"/>
        <v>64.77</v>
      </c>
      <c r="L37" s="217">
        <f t="shared" si="2"/>
        <v>397.430625</v>
      </c>
      <c r="M37" s="217">
        <f t="shared" si="3"/>
        <v>3.97430625</v>
      </c>
      <c r="N37" s="218"/>
      <c r="O37" s="178"/>
      <c r="P37" s="44"/>
      <c r="Q37" s="39"/>
      <c r="R37" s="38"/>
      <c r="S37" s="38"/>
      <c r="T37" s="38"/>
      <c r="U37" s="38"/>
      <c r="V37" s="38"/>
      <c r="W37" s="7"/>
    </row>
    <row r="38" spans="2:67" s="1" customFormat="1" ht="19.5" thickBot="1">
      <c r="B38" s="215" t="s">
        <v>125</v>
      </c>
      <c r="C38" s="216">
        <v>16</v>
      </c>
      <c r="D38" s="217">
        <f>12+C23+C24+C25+C26+C27+C28+C29+C30+C31+C32+C33+C34+C35+C36+C37+0.5*C38</f>
        <v>177.21875</v>
      </c>
      <c r="E38" s="217">
        <f t="shared" si="0"/>
        <v>14.768229166666666</v>
      </c>
      <c r="F38" s="263"/>
      <c r="G38" s="176"/>
      <c r="J38" s="215" t="s">
        <v>125</v>
      </c>
      <c r="K38" s="217">
        <f t="shared" si="1"/>
        <v>40.64</v>
      </c>
      <c r="L38" s="217">
        <f t="shared" si="2"/>
        <v>450.135625</v>
      </c>
      <c r="M38" s="217">
        <f t="shared" si="3"/>
        <v>4.50135625</v>
      </c>
      <c r="N38" s="218"/>
      <c r="O38" s="178"/>
      <c r="P38" s="16"/>
      <c r="Q38" s="16"/>
      <c r="R38" s="16"/>
      <c r="S38" s="16"/>
      <c r="T38" s="16"/>
      <c r="U38" s="16"/>
      <c r="V38" s="16"/>
      <c r="W38" s="7"/>
      <c r="BO38" s="8"/>
    </row>
    <row r="39" spans="2:66" s="1" customFormat="1" ht="16.5" thickBot="1">
      <c r="B39" s="215" t="s">
        <v>126</v>
      </c>
      <c r="C39" s="216">
        <v>20</v>
      </c>
      <c r="D39" s="217">
        <f>12+C23+C24+C25+C26+C27+C28+C29+C30+C31+C32+C33+C34+C35+C36+C37+C38+0.5*C39</f>
        <v>195.21875</v>
      </c>
      <c r="E39" s="217">
        <f t="shared" si="0"/>
        <v>16.268229166666668</v>
      </c>
      <c r="F39" s="263"/>
      <c r="J39" s="215" t="s">
        <v>126</v>
      </c>
      <c r="K39" s="217">
        <f t="shared" si="1"/>
        <v>50.8</v>
      </c>
      <c r="L39" s="217">
        <f t="shared" si="2"/>
        <v>495.85562500000003</v>
      </c>
      <c r="M39" s="217">
        <f t="shared" si="3"/>
        <v>4.95855625</v>
      </c>
      <c r="N39" s="218"/>
      <c r="O39" s="178"/>
      <c r="P39" s="47"/>
      <c r="Q39" s="47"/>
      <c r="R39" s="47"/>
      <c r="S39" s="47"/>
      <c r="T39" s="47"/>
      <c r="U39" s="47"/>
      <c r="V39" s="47"/>
      <c r="W39" s="7"/>
      <c r="BN39" s="8"/>
    </row>
    <row r="40" spans="2:66" s="1" customFormat="1" ht="16.5" thickBot="1">
      <c r="B40" s="215" t="s">
        <v>127</v>
      </c>
      <c r="C40" s="216">
        <v>24</v>
      </c>
      <c r="D40" s="217">
        <f>12+C23+C24+C25+C26+C27+C28+C29+C30+C31+C32+C33+C34+C35+C36+C37+C38+C39+0.5*C40</f>
        <v>217.21875</v>
      </c>
      <c r="E40" s="217">
        <f t="shared" si="0"/>
        <v>18.1015625</v>
      </c>
      <c r="F40" s="263"/>
      <c r="J40" s="215" t="s">
        <v>127</v>
      </c>
      <c r="K40" s="217">
        <f t="shared" si="1"/>
        <v>60.96</v>
      </c>
      <c r="L40" s="217">
        <f t="shared" si="2"/>
        <v>551.735625</v>
      </c>
      <c r="M40" s="217">
        <f t="shared" si="3"/>
        <v>5.517356250000001</v>
      </c>
      <c r="N40" s="218"/>
      <c r="O40" s="178"/>
      <c r="P40" s="85"/>
      <c r="Q40" s="47"/>
      <c r="R40" s="47"/>
      <c r="S40" s="47"/>
      <c r="T40" s="47"/>
      <c r="U40" s="47"/>
      <c r="V40" s="47"/>
      <c r="W40" s="7"/>
      <c r="BN40" s="9"/>
    </row>
    <row r="41" spans="2:66" ht="18.75">
      <c r="B41" s="176"/>
      <c r="C41" s="176"/>
      <c r="D41" s="177"/>
      <c r="E41" s="178"/>
      <c r="F41" s="7"/>
      <c r="J41" s="176"/>
      <c r="K41" s="176"/>
      <c r="L41" s="177"/>
      <c r="M41" s="178"/>
      <c r="N41" s="7"/>
      <c r="P41" s="16"/>
      <c r="Q41" s="16"/>
      <c r="R41" s="16"/>
      <c r="S41" s="16"/>
      <c r="T41" s="16"/>
      <c r="U41" s="47"/>
      <c r="V41" s="47"/>
      <c r="BN41" s="9"/>
    </row>
    <row r="42" spans="2:22" ht="18.75">
      <c r="B42" s="288" t="s">
        <v>213</v>
      </c>
      <c r="C42" s="289"/>
      <c r="D42" s="290"/>
      <c r="E42" s="291"/>
      <c r="F42" s="7"/>
      <c r="J42" s="176"/>
      <c r="K42" s="176"/>
      <c r="L42" s="177"/>
      <c r="M42" s="178"/>
      <c r="N42" s="7"/>
      <c r="P42" s="20"/>
      <c r="Q42" s="20"/>
      <c r="R42" s="20"/>
      <c r="S42" s="20"/>
      <c r="T42" s="20"/>
      <c r="U42" s="37"/>
      <c r="V42" s="37"/>
    </row>
    <row r="43" spans="10:67" s="1" customFormat="1" ht="15.75">
      <c r="J43" s="183" t="s">
        <v>144</v>
      </c>
      <c r="O43" s="7"/>
      <c r="P43" s="20"/>
      <c r="Q43" s="20"/>
      <c r="R43" s="20"/>
      <c r="S43" s="20"/>
      <c r="T43" s="20"/>
      <c r="U43" s="38"/>
      <c r="V43" s="38"/>
      <c r="W43" s="7"/>
      <c r="BO43" s="7"/>
    </row>
    <row r="44" spans="2:67" s="1" customFormat="1" ht="12.75">
      <c r="B44" s="77" t="s">
        <v>322</v>
      </c>
      <c r="J44" s="77" t="s">
        <v>323</v>
      </c>
      <c r="Q44" s="7"/>
      <c r="R44" s="7"/>
      <c r="S44" s="7"/>
      <c r="T44" s="7"/>
      <c r="U44" s="38"/>
      <c r="V44" s="38"/>
      <c r="W44" s="7"/>
      <c r="BO44" s="7"/>
    </row>
    <row r="45" spans="2:67" s="1" customFormat="1" ht="13.5" thickBot="1">
      <c r="B45" s="1" t="s">
        <v>203</v>
      </c>
      <c r="J45" s="1" t="s">
        <v>204</v>
      </c>
      <c r="Q45" s="47"/>
      <c r="R45" s="47"/>
      <c r="S45" s="47"/>
      <c r="T45" s="47"/>
      <c r="U45" s="38"/>
      <c r="V45" s="38"/>
      <c r="W45" s="7"/>
      <c r="BO45" s="7"/>
    </row>
    <row r="46" spans="2:23" s="1" customFormat="1" ht="13.5" customHeight="1" thickTop="1">
      <c r="B46" s="582" t="s">
        <v>177</v>
      </c>
      <c r="C46" s="583"/>
      <c r="D46" s="584"/>
      <c r="E46" s="201"/>
      <c r="F46" s="582" t="s">
        <v>303</v>
      </c>
      <c r="G46" s="583"/>
      <c r="H46" s="584"/>
      <c r="J46" s="582" t="s">
        <v>177</v>
      </c>
      <c r="K46" s="583"/>
      <c r="L46" s="584"/>
      <c r="M46" s="201"/>
      <c r="N46" s="582" t="s">
        <v>303</v>
      </c>
      <c r="O46" s="583"/>
      <c r="P46" s="584"/>
      <c r="Q46" s="37"/>
      <c r="R46" s="37"/>
      <c r="S46" s="37"/>
      <c r="T46" s="37"/>
      <c r="U46" s="38"/>
      <c r="V46" s="38"/>
      <c r="W46" s="7"/>
    </row>
    <row r="47" spans="2:22" ht="13.5" customHeight="1">
      <c r="B47" s="197"/>
      <c r="C47" s="195"/>
      <c r="D47" s="198"/>
      <c r="E47" s="202"/>
      <c r="F47" s="197"/>
      <c r="G47" s="179"/>
      <c r="H47" s="198"/>
      <c r="J47" s="197"/>
      <c r="K47" s="195"/>
      <c r="L47" s="198"/>
      <c r="M47" s="202"/>
      <c r="N47" s="197"/>
      <c r="O47" s="179"/>
      <c r="P47" s="198"/>
      <c r="Q47" s="39"/>
      <c r="R47" s="38"/>
      <c r="S47" s="38"/>
      <c r="T47" s="38"/>
      <c r="U47" s="38"/>
      <c r="V47" s="38"/>
    </row>
    <row r="48" spans="2:76" ht="13.5" customHeight="1">
      <c r="B48" s="199"/>
      <c r="C48" s="196" t="s">
        <v>175</v>
      </c>
      <c r="D48" s="200" t="s">
        <v>176</v>
      </c>
      <c r="E48" s="202"/>
      <c r="F48" s="197"/>
      <c r="G48" s="196" t="s">
        <v>175</v>
      </c>
      <c r="H48" s="200" t="s">
        <v>176</v>
      </c>
      <c r="J48" s="199"/>
      <c r="K48" s="196" t="s">
        <v>175</v>
      </c>
      <c r="L48" s="200" t="s">
        <v>176</v>
      </c>
      <c r="M48" s="202"/>
      <c r="N48" s="197"/>
      <c r="O48" s="196" t="s">
        <v>175</v>
      </c>
      <c r="P48" s="200" t="s">
        <v>176</v>
      </c>
      <c r="Q48" s="39"/>
      <c r="R48" s="38"/>
      <c r="S48" s="38"/>
      <c r="T48" s="38"/>
      <c r="U48" s="38"/>
      <c r="V48" s="3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2:76" ht="16.5" thickBot="1">
      <c r="B49" s="204"/>
      <c r="C49" s="205" t="s">
        <v>133</v>
      </c>
      <c r="D49" s="206" t="s">
        <v>134</v>
      </c>
      <c r="E49" s="202"/>
      <c r="F49" s="210"/>
      <c r="G49" s="205" t="s">
        <v>133</v>
      </c>
      <c r="H49" s="206" t="s">
        <v>134</v>
      </c>
      <c r="J49" s="204"/>
      <c r="K49" s="205" t="s">
        <v>182</v>
      </c>
      <c r="L49" s="206" t="s">
        <v>182</v>
      </c>
      <c r="M49" s="202"/>
      <c r="N49" s="210"/>
      <c r="O49" s="205" t="s">
        <v>182</v>
      </c>
      <c r="P49" s="206" t="s">
        <v>181</v>
      </c>
      <c r="R49" s="51"/>
      <c r="S49" s="253"/>
      <c r="U49" s="38"/>
      <c r="V49" s="38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6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9"/>
      <c r="BN49" s="29"/>
      <c r="BO49" s="30"/>
      <c r="BP49" s="29"/>
      <c r="BQ49" s="29"/>
      <c r="BR49" s="29"/>
      <c r="BS49" s="29"/>
      <c r="BT49" s="29"/>
      <c r="BU49" s="29"/>
      <c r="BV49" s="29"/>
      <c r="BW49" s="29"/>
      <c r="BX49" s="29"/>
    </row>
    <row r="50" spans="2:76" ht="14.25" thickBot="1" thickTop="1">
      <c r="B50" s="207" t="s">
        <v>137</v>
      </c>
      <c r="C50" s="383"/>
      <c r="D50" s="384"/>
      <c r="E50" s="202"/>
      <c r="F50" s="207" t="s">
        <v>140</v>
      </c>
      <c r="G50" s="383"/>
      <c r="H50" s="384"/>
      <c r="J50" s="207" t="s">
        <v>137</v>
      </c>
      <c r="K50" s="208"/>
      <c r="L50" s="208"/>
      <c r="M50" s="202"/>
      <c r="N50" s="207" t="s">
        <v>140</v>
      </c>
      <c r="O50" s="208"/>
      <c r="P50" s="208"/>
      <c r="R50" s="53"/>
      <c r="S50" s="253"/>
      <c r="U50" s="38"/>
      <c r="V50" s="3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2:76" ht="14.25" thickBot="1" thickTop="1">
      <c r="B51" s="207" t="s">
        <v>135</v>
      </c>
      <c r="C51" s="383"/>
      <c r="D51" s="384"/>
      <c r="E51" s="202"/>
      <c r="F51" s="207" t="s">
        <v>139</v>
      </c>
      <c r="G51" s="383"/>
      <c r="H51" s="384"/>
      <c r="J51" s="207" t="s">
        <v>135</v>
      </c>
      <c r="K51" s="208"/>
      <c r="L51" s="208"/>
      <c r="M51" s="202"/>
      <c r="N51" s="207" t="s">
        <v>139</v>
      </c>
      <c r="O51" s="208"/>
      <c r="P51" s="208"/>
      <c r="R51" s="53"/>
      <c r="S51" s="54"/>
      <c r="T51" s="36"/>
      <c r="U51" s="38"/>
      <c r="V51" s="3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2:76" ht="13.5" customHeight="1" thickBot="1" thickTop="1">
      <c r="B52" s="207" t="s">
        <v>138</v>
      </c>
      <c r="C52" s="383"/>
      <c r="D52" s="384"/>
      <c r="E52" s="202"/>
      <c r="F52" s="207" t="s">
        <v>141</v>
      </c>
      <c r="G52" s="383"/>
      <c r="H52" s="384"/>
      <c r="I52" s="31"/>
      <c r="J52" s="207" t="s">
        <v>138</v>
      </c>
      <c r="K52" s="208"/>
      <c r="L52" s="208"/>
      <c r="M52" s="202"/>
      <c r="N52" s="207" t="s">
        <v>141</v>
      </c>
      <c r="O52" s="208"/>
      <c r="P52" s="208"/>
      <c r="R52" s="51"/>
      <c r="S52" s="55"/>
      <c r="U52" s="38"/>
      <c r="V52" s="38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2:76" ht="13.5" customHeight="1" thickBot="1" thickTop="1">
      <c r="B53" s="207" t="s">
        <v>136</v>
      </c>
      <c r="C53" s="383"/>
      <c r="D53" s="384"/>
      <c r="E53" s="203"/>
      <c r="F53" s="207" t="s">
        <v>179</v>
      </c>
      <c r="G53" s="383"/>
      <c r="H53" s="384"/>
      <c r="I53" s="31"/>
      <c r="J53" s="207" t="s">
        <v>136</v>
      </c>
      <c r="K53" s="208"/>
      <c r="L53" s="208"/>
      <c r="M53" s="203"/>
      <c r="N53" s="207" t="s">
        <v>179</v>
      </c>
      <c r="O53" s="208"/>
      <c r="P53" s="208"/>
      <c r="R53" s="53"/>
      <c r="S53" s="55"/>
      <c r="U53" s="42"/>
      <c r="V53" s="4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9:76" ht="15.75" customHeight="1" thickBot="1" thickTop="1">
      <c r="I54" s="31"/>
      <c r="J54" s="68"/>
      <c r="L54" s="7"/>
      <c r="O54" s="53"/>
      <c r="P54" s="253"/>
      <c r="R54" s="53"/>
      <c r="S54" s="25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2:76" ht="15.75" thickBot="1">
      <c r="B55" s="234" t="s">
        <v>184</v>
      </c>
      <c r="C55" s="585" t="s">
        <v>304</v>
      </c>
      <c r="D55" s="586"/>
      <c r="E55" s="586"/>
      <c r="F55" s="586"/>
      <c r="G55" s="587"/>
      <c r="H55" s="264"/>
      <c r="I55" s="71"/>
      <c r="J55" s="234" t="s">
        <v>184</v>
      </c>
      <c r="K55" s="585" t="s">
        <v>304</v>
      </c>
      <c r="L55" s="586"/>
      <c r="M55" s="586"/>
      <c r="N55" s="586"/>
      <c r="O55" s="587"/>
      <c r="P55" s="236"/>
      <c r="R55" s="51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9:76" ht="16.5" customHeight="1">
      <c r="I56" s="71"/>
      <c r="J56" s="72"/>
      <c r="L56" s="7"/>
      <c r="O56" s="51"/>
      <c r="R56" s="51"/>
      <c r="T56" s="56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2:76" ht="12.75">
      <c r="B57" s="242"/>
      <c r="I57" s="71"/>
      <c r="J57" s="72"/>
      <c r="L57" s="7"/>
      <c r="O57" s="31"/>
      <c r="P57" s="31"/>
      <c r="R57" s="31"/>
      <c r="S57" s="31"/>
      <c r="T57" s="31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2:76" ht="18.75">
      <c r="B58" s="288" t="s">
        <v>214</v>
      </c>
      <c r="C58" s="289"/>
      <c r="D58" s="290"/>
      <c r="E58" s="291"/>
      <c r="I58" s="71"/>
      <c r="J58" s="72"/>
      <c r="L58" s="7"/>
      <c r="O58" s="31"/>
      <c r="P58" s="31"/>
      <c r="R58" s="31"/>
      <c r="S58" s="31"/>
      <c r="T58" s="31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2:76" ht="12.75">
      <c r="B59" s="69"/>
      <c r="C59" s="31"/>
      <c r="D59" s="7"/>
      <c r="E59" s="7"/>
      <c r="F59" s="7"/>
      <c r="G59" s="7"/>
      <c r="H59" s="7"/>
      <c r="I59" s="71"/>
      <c r="J59" s="72"/>
      <c r="K59" s="7"/>
      <c r="L59" s="7"/>
      <c r="N59" s="7"/>
      <c r="O59" s="32"/>
      <c r="P59" s="32"/>
      <c r="R59" s="32"/>
      <c r="S59" s="32"/>
      <c r="T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</row>
    <row r="60" spans="2:76" ht="12.75">
      <c r="B60" s="7"/>
      <c r="C60" s="31"/>
      <c r="D60" s="7"/>
      <c r="E60" s="7"/>
      <c r="F60" s="7"/>
      <c r="G60" s="7"/>
      <c r="H60" s="7"/>
      <c r="I60" s="71"/>
      <c r="J60" s="72"/>
      <c r="K60" s="7"/>
      <c r="L60" s="7"/>
      <c r="N60" s="7"/>
      <c r="O60" s="32"/>
      <c r="P60" s="32"/>
      <c r="R60" s="32"/>
      <c r="S60" s="32"/>
      <c r="T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</row>
    <row r="61" spans="2:20" ht="12.75">
      <c r="B61" s="333" t="s">
        <v>231</v>
      </c>
      <c r="C61" s="334"/>
      <c r="D61" s="7"/>
      <c r="E61" s="7"/>
      <c r="F61" s="7"/>
      <c r="G61" s="7"/>
      <c r="H61" s="7"/>
      <c r="I61" s="71"/>
      <c r="J61" s="72"/>
      <c r="K61" s="7"/>
      <c r="L61" s="7"/>
      <c r="N61" s="7"/>
      <c r="O61" s="32"/>
      <c r="P61" s="32"/>
      <c r="R61" s="32"/>
      <c r="S61" s="32"/>
      <c r="T61" s="33"/>
    </row>
    <row r="62" spans="2:20" ht="15.75">
      <c r="B62" s="7"/>
      <c r="C62" s="31"/>
      <c r="D62" s="7"/>
      <c r="E62" s="7"/>
      <c r="F62" s="7"/>
      <c r="G62" s="7"/>
      <c r="H62" s="7"/>
      <c r="I62" s="7"/>
      <c r="J62" s="72"/>
      <c r="K62" s="7"/>
      <c r="L62" s="7"/>
      <c r="M62" s="265"/>
      <c r="N62" s="7"/>
      <c r="O62" s="32"/>
      <c r="P62" s="32"/>
      <c r="R62" s="32"/>
      <c r="S62" s="32"/>
      <c r="T62" s="33"/>
    </row>
    <row r="63" spans="2:20" ht="15">
      <c r="B63" s="18"/>
      <c r="C63" s="69"/>
      <c r="D63" s="7"/>
      <c r="E63" s="7"/>
      <c r="F63" s="7"/>
      <c r="G63" s="237"/>
      <c r="H63" s="237"/>
      <c r="I63" s="237"/>
      <c r="J63" s="237"/>
      <c r="K63" s="237"/>
      <c r="L63" s="237"/>
      <c r="M63" s="237"/>
      <c r="N63" s="237"/>
      <c r="O63" s="32"/>
      <c r="P63" s="32"/>
      <c r="R63" s="32"/>
      <c r="S63" s="32"/>
      <c r="T63" s="33"/>
    </row>
    <row r="64" spans="2:22" ht="21">
      <c r="B64" s="266"/>
      <c r="C64" s="31"/>
      <c r="D64" s="7"/>
      <c r="E64" s="7"/>
      <c r="F64" s="7"/>
      <c r="G64" s="237"/>
      <c r="H64" s="237"/>
      <c r="I64" s="237"/>
      <c r="J64" s="237"/>
      <c r="K64" s="237"/>
      <c r="L64" s="237"/>
      <c r="M64" s="237"/>
      <c r="N64" s="237"/>
      <c r="O64" s="32"/>
      <c r="P64" s="32"/>
      <c r="R64" s="32"/>
      <c r="S64" s="32"/>
      <c r="T64" s="33"/>
      <c r="U64" s="48"/>
      <c r="V64" s="48"/>
    </row>
    <row r="65" spans="2:22" ht="15.75">
      <c r="B65" s="266"/>
      <c r="C65" s="31"/>
      <c r="D65" s="7"/>
      <c r="E65" s="7"/>
      <c r="F65" s="7"/>
      <c r="G65" s="237"/>
      <c r="H65" s="237"/>
      <c r="I65" s="237"/>
      <c r="J65" s="237"/>
      <c r="K65" s="237"/>
      <c r="L65" s="237"/>
      <c r="M65" s="237"/>
      <c r="N65" s="237"/>
      <c r="O65" s="32"/>
      <c r="P65" s="32"/>
      <c r="R65" s="32"/>
      <c r="S65" s="32"/>
      <c r="T65" s="33"/>
      <c r="U65" s="25"/>
      <c r="V65" s="25"/>
    </row>
    <row r="66" spans="2:79" s="1" customFormat="1" ht="12.75">
      <c r="B66" s="32"/>
      <c r="C66" s="32"/>
      <c r="D66" s="71"/>
      <c r="E66" s="72"/>
      <c r="F66" s="7"/>
      <c r="G66" s="32"/>
      <c r="H66" s="32"/>
      <c r="I66" s="71"/>
      <c r="J66" s="72"/>
      <c r="K66" s="7"/>
      <c r="L66" s="7"/>
      <c r="M66" s="7"/>
      <c r="N66" s="7"/>
      <c r="O66" s="32"/>
      <c r="P66" s="32"/>
      <c r="Q66" s="7"/>
      <c r="R66" s="32"/>
      <c r="S66" s="32"/>
      <c r="T66" s="3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</row>
    <row r="67" spans="2:79" s="1" customFormat="1" ht="12.75">
      <c r="B67" s="32"/>
      <c r="C67" s="32"/>
      <c r="D67" s="71"/>
      <c r="E67" s="72"/>
      <c r="F67" s="7"/>
      <c r="G67" s="32"/>
      <c r="H67" s="32"/>
      <c r="I67" s="71"/>
      <c r="J67" s="72"/>
      <c r="K67" s="7"/>
      <c r="L67" s="7"/>
      <c r="M67" s="7"/>
      <c r="N67" s="7"/>
      <c r="O67" s="32"/>
      <c r="P67" s="32"/>
      <c r="Q67" s="7"/>
      <c r="R67" s="32"/>
      <c r="S67" s="32"/>
      <c r="T67" s="3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</row>
    <row r="68" spans="2:79" s="1" customFormat="1" ht="14.25">
      <c r="B68" s="32"/>
      <c r="C68" s="32"/>
      <c r="D68" s="267"/>
      <c r="E68" s="268"/>
      <c r="F68" s="268"/>
      <c r="G68" s="32"/>
      <c r="H68" s="32"/>
      <c r="I68" s="71"/>
      <c r="J68" s="72"/>
      <c r="K68" s="7"/>
      <c r="L68" s="7"/>
      <c r="M68" s="7"/>
      <c r="N68" s="7"/>
      <c r="O68" s="32"/>
      <c r="P68" s="32"/>
      <c r="Q68" s="7"/>
      <c r="R68" s="32"/>
      <c r="S68" s="32"/>
      <c r="T68" s="3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</row>
    <row r="69" spans="2:79" s="1" customFormat="1" ht="14.25">
      <c r="B69" s="32"/>
      <c r="C69" s="32"/>
      <c r="D69" s="267"/>
      <c r="E69" s="268"/>
      <c r="F69" s="268"/>
      <c r="G69" s="32"/>
      <c r="H69" s="32"/>
      <c r="I69" s="71"/>
      <c r="J69" s="72"/>
      <c r="K69" s="7"/>
      <c r="L69" s="7"/>
      <c r="M69" s="7"/>
      <c r="N69" s="7"/>
      <c r="O69" s="32"/>
      <c r="P69" s="32"/>
      <c r="Q69" s="7"/>
      <c r="R69" s="32"/>
      <c r="S69" s="32"/>
      <c r="T69" s="3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</row>
    <row r="70" spans="2:79" s="1" customFormat="1" ht="14.25">
      <c r="B70" s="32"/>
      <c r="C70" s="32"/>
      <c r="D70" s="267"/>
      <c r="E70" s="268"/>
      <c r="F70" s="268"/>
      <c r="G70" s="32"/>
      <c r="H70" s="32"/>
      <c r="I70" s="71"/>
      <c r="J70" s="72"/>
      <c r="K70" s="7"/>
      <c r="L70" s="7"/>
      <c r="M70" s="7"/>
      <c r="N70" s="7"/>
      <c r="O70" s="32"/>
      <c r="P70" s="32"/>
      <c r="Q70" s="7"/>
      <c r="R70" s="32"/>
      <c r="S70" s="32"/>
      <c r="T70" s="3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</row>
    <row r="71" spans="2:79" s="1" customFormat="1" ht="14.25">
      <c r="B71" s="32"/>
      <c r="C71" s="32"/>
      <c r="D71" s="267"/>
      <c r="E71" s="268"/>
      <c r="F71" s="268"/>
      <c r="G71" s="32"/>
      <c r="H71" s="32"/>
      <c r="I71" s="71"/>
      <c r="J71" s="72"/>
      <c r="K71" s="7"/>
      <c r="L71" s="7"/>
      <c r="M71" s="7"/>
      <c r="N71" s="7"/>
      <c r="O71" s="32"/>
      <c r="P71" s="32"/>
      <c r="Q71" s="7"/>
      <c r="R71" s="32"/>
      <c r="S71" s="32"/>
      <c r="T71" s="3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</row>
    <row r="72" spans="2:79" s="1" customFormat="1" ht="14.25">
      <c r="B72" s="32"/>
      <c r="C72" s="32"/>
      <c r="D72" s="267"/>
      <c r="E72" s="268"/>
      <c r="F72" s="268"/>
      <c r="G72" s="32"/>
      <c r="H72" s="32"/>
      <c r="I72" s="71"/>
      <c r="J72" s="72"/>
      <c r="K72" s="7"/>
      <c r="L72" s="7"/>
      <c r="M72" s="7"/>
      <c r="N72" s="7"/>
      <c r="O72" s="32"/>
      <c r="P72" s="32"/>
      <c r="Q72" s="7"/>
      <c r="R72" s="32"/>
      <c r="S72" s="32"/>
      <c r="T72" s="3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</row>
    <row r="73" spans="2:79" s="1" customFormat="1" ht="14.25">
      <c r="B73" s="7"/>
      <c r="C73" s="31"/>
      <c r="D73" s="267"/>
      <c r="E73" s="268"/>
      <c r="F73" s="268"/>
      <c r="G73" s="7"/>
      <c r="H73" s="7"/>
      <c r="I73" s="7"/>
      <c r="K73" s="7"/>
      <c r="L73" s="7"/>
      <c r="M73" s="7"/>
      <c r="N73" s="7"/>
      <c r="O73" s="32"/>
      <c r="P73" s="32"/>
      <c r="Q73" s="7"/>
      <c r="R73" s="32"/>
      <c r="S73" s="32"/>
      <c r="T73" s="3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</row>
    <row r="74" spans="2:79" s="1" customFormat="1" ht="14.25">
      <c r="B74" s="7"/>
      <c r="C74" s="31"/>
      <c r="D74" s="267"/>
      <c r="E74" s="268"/>
      <c r="F74" s="268"/>
      <c r="G74" s="7"/>
      <c r="H74" s="7"/>
      <c r="I74" s="7"/>
      <c r="K74" s="7"/>
      <c r="L74" s="7"/>
      <c r="M74" s="7"/>
      <c r="N74" s="7"/>
      <c r="O74" s="32"/>
      <c r="P74" s="32"/>
      <c r="Q74" s="7"/>
      <c r="R74" s="32"/>
      <c r="S74" s="32"/>
      <c r="T74" s="3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</row>
    <row r="75" spans="2:79" s="1" customFormat="1" ht="14.25">
      <c r="B75" s="7"/>
      <c r="C75" s="31"/>
      <c r="D75" s="267"/>
      <c r="E75" s="268"/>
      <c r="F75" s="268"/>
      <c r="G75" s="7"/>
      <c r="H75" s="7"/>
      <c r="I75" s="7"/>
      <c r="K75" s="7"/>
      <c r="L75" s="7"/>
      <c r="M75" s="7"/>
      <c r="N75" s="7"/>
      <c r="O75" s="32"/>
      <c r="P75" s="32"/>
      <c r="Q75" s="7"/>
      <c r="R75" s="32"/>
      <c r="S75" s="32"/>
      <c r="T75" s="3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</row>
    <row r="76" spans="2:79" s="1" customFormat="1" ht="14.25">
      <c r="B76" s="51"/>
      <c r="C76" s="253"/>
      <c r="D76" s="267"/>
      <c r="E76" s="268"/>
      <c r="F76" s="268"/>
      <c r="G76" s="7"/>
      <c r="H76" s="7"/>
      <c r="I76" s="7"/>
      <c r="K76" s="7"/>
      <c r="L76" s="7"/>
      <c r="M76" s="7"/>
      <c r="N76" s="7"/>
      <c r="O76" s="32"/>
      <c r="P76" s="32"/>
      <c r="Q76" s="7"/>
      <c r="R76" s="32"/>
      <c r="S76" s="32"/>
      <c r="T76" s="3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</row>
    <row r="77" spans="2:79" s="1" customFormat="1" ht="14.25">
      <c r="B77" s="53"/>
      <c r="C77" s="253"/>
      <c r="D77" s="267"/>
      <c r="E77" s="268"/>
      <c r="F77" s="268"/>
      <c r="G77" s="7"/>
      <c r="H77" s="7"/>
      <c r="I77" s="7"/>
      <c r="K77" s="7"/>
      <c r="L77" s="7"/>
      <c r="M77" s="7"/>
      <c r="N77" s="7"/>
      <c r="O77" s="32"/>
      <c r="P77" s="32"/>
      <c r="Q77" s="7"/>
      <c r="R77" s="32"/>
      <c r="S77" s="32"/>
      <c r="T77" s="3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</row>
    <row r="78" spans="2:79" s="1" customFormat="1" ht="14.25">
      <c r="B78" s="53"/>
      <c r="C78" s="269"/>
      <c r="D78" s="267"/>
      <c r="E78" s="268"/>
      <c r="F78" s="268"/>
      <c r="G78" s="7"/>
      <c r="H78" s="7"/>
      <c r="I78" s="7"/>
      <c r="K78" s="7"/>
      <c r="L78" s="7"/>
      <c r="M78" s="7"/>
      <c r="N78" s="7"/>
      <c r="O78" s="32"/>
      <c r="P78" s="32"/>
      <c r="Q78" s="7"/>
      <c r="R78" s="32"/>
      <c r="S78" s="32"/>
      <c r="T78" s="3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</row>
    <row r="79" spans="2:79" s="1" customFormat="1" ht="15.75">
      <c r="B79" s="7"/>
      <c r="C79" s="7"/>
      <c r="D79" s="267"/>
      <c r="E79" s="268"/>
      <c r="F79" s="268"/>
      <c r="G79" s="7"/>
      <c r="H79" s="7"/>
      <c r="I79" s="7"/>
      <c r="K79" s="7"/>
      <c r="L79" s="7"/>
      <c r="M79" s="7"/>
      <c r="N79" s="7"/>
      <c r="O79" s="12"/>
      <c r="P79" s="45"/>
      <c r="Q79" s="39"/>
      <c r="R79" s="38"/>
      <c r="S79" s="38"/>
      <c r="T79" s="38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</row>
    <row r="80" spans="2:79" s="1" customFormat="1" ht="15.75">
      <c r="B80" s="7"/>
      <c r="C80" s="7"/>
      <c r="D80" s="267"/>
      <c r="E80" s="268"/>
      <c r="F80" s="268"/>
      <c r="G80" s="7"/>
      <c r="H80" s="7"/>
      <c r="I80" s="7"/>
      <c r="K80" s="7"/>
      <c r="L80" s="7"/>
      <c r="M80" s="7"/>
      <c r="N80" s="7"/>
      <c r="O80" s="12"/>
      <c r="P80" s="45"/>
      <c r="Q80" s="39"/>
      <c r="R80" s="38"/>
      <c r="S80" s="38"/>
      <c r="T80" s="38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</row>
    <row r="81" spans="2:79" s="1" customFormat="1" ht="15.75">
      <c r="B81" s="53"/>
      <c r="C81" s="253"/>
      <c r="D81" s="267"/>
      <c r="E81" s="268"/>
      <c r="F81" s="268"/>
      <c r="G81" s="7"/>
      <c r="H81" s="7"/>
      <c r="I81" s="7"/>
      <c r="K81" s="7"/>
      <c r="L81" s="7"/>
      <c r="M81" s="7"/>
      <c r="N81" s="7"/>
      <c r="O81" s="12"/>
      <c r="P81" s="45"/>
      <c r="Q81" s="39"/>
      <c r="R81" s="38"/>
      <c r="S81" s="38"/>
      <c r="T81" s="38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</row>
    <row r="82" spans="2:79" s="1" customFormat="1" ht="15.75">
      <c r="B82" s="51"/>
      <c r="C82" s="7"/>
      <c r="D82" s="267"/>
      <c r="E82" s="268"/>
      <c r="F82" s="268"/>
      <c r="G82" s="7"/>
      <c r="H82" s="7"/>
      <c r="I82" s="7"/>
      <c r="K82" s="7"/>
      <c r="L82" s="7"/>
      <c r="M82" s="7"/>
      <c r="N82" s="7"/>
      <c r="O82" s="12"/>
      <c r="P82" s="45"/>
      <c r="Q82" s="39"/>
      <c r="R82" s="38"/>
      <c r="S82" s="38"/>
      <c r="T82" s="38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</row>
    <row r="83" spans="2:79" s="1" customFormat="1" ht="15.75">
      <c r="B83" s="51"/>
      <c r="C83" s="7"/>
      <c r="D83" s="267"/>
      <c r="E83" s="268"/>
      <c r="F83" s="268"/>
      <c r="G83" s="7"/>
      <c r="H83" s="7"/>
      <c r="I83" s="7"/>
      <c r="K83" s="7"/>
      <c r="L83" s="7"/>
      <c r="M83" s="7"/>
      <c r="N83" s="7"/>
      <c r="O83" s="12"/>
      <c r="P83" s="45"/>
      <c r="Q83" s="39"/>
      <c r="R83" s="38"/>
      <c r="S83" s="38"/>
      <c r="T83" s="38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</row>
    <row r="84" spans="2:79" s="1" customFormat="1" ht="15.75">
      <c r="B84" s="31"/>
      <c r="C84" s="31"/>
      <c r="D84" s="267"/>
      <c r="E84" s="268"/>
      <c r="F84" s="268"/>
      <c r="G84" s="7"/>
      <c r="H84" s="7"/>
      <c r="I84" s="7"/>
      <c r="K84" s="7"/>
      <c r="L84" s="7"/>
      <c r="M84" s="7"/>
      <c r="N84" s="7"/>
      <c r="O84" s="12"/>
      <c r="P84" s="45"/>
      <c r="Q84" s="39"/>
      <c r="R84" s="38"/>
      <c r="S84" s="38"/>
      <c r="T84" s="38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</row>
    <row r="85" spans="2:79" s="1" customFormat="1" ht="15.75">
      <c r="B85" s="31"/>
      <c r="C85" s="31"/>
      <c r="D85" s="31"/>
      <c r="E85" s="68"/>
      <c r="F85" s="7"/>
      <c r="G85" s="7"/>
      <c r="H85" s="7"/>
      <c r="I85" s="7"/>
      <c r="K85" s="7"/>
      <c r="L85" s="7"/>
      <c r="M85" s="7"/>
      <c r="N85" s="7"/>
      <c r="O85" s="12"/>
      <c r="P85" s="45"/>
      <c r="Q85" s="39"/>
      <c r="R85" s="38"/>
      <c r="S85" s="38"/>
      <c r="T85" s="38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</row>
    <row r="86" spans="2:79" s="1" customFormat="1" ht="15.75">
      <c r="B86" s="32"/>
      <c r="C86" s="32"/>
      <c r="D86" s="71"/>
      <c r="E86" s="72"/>
      <c r="F86" s="7"/>
      <c r="G86" s="7"/>
      <c r="H86" s="7"/>
      <c r="I86" s="7"/>
      <c r="K86" s="7"/>
      <c r="L86" s="7"/>
      <c r="M86" s="7"/>
      <c r="N86" s="7"/>
      <c r="O86" s="12"/>
      <c r="P86" s="45"/>
      <c r="Q86" s="39"/>
      <c r="R86" s="38"/>
      <c r="S86" s="38"/>
      <c r="T86" s="38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</row>
    <row r="87" spans="2:79" s="1" customFormat="1" ht="15.75">
      <c r="B87" s="32"/>
      <c r="C87" s="32"/>
      <c r="D87" s="71"/>
      <c r="E87" s="72"/>
      <c r="F87" s="7"/>
      <c r="G87" s="7"/>
      <c r="H87" s="7"/>
      <c r="I87" s="7"/>
      <c r="K87" s="7"/>
      <c r="L87" s="7"/>
      <c r="M87" s="7"/>
      <c r="N87" s="7"/>
      <c r="O87" s="9"/>
      <c r="P87" s="46"/>
      <c r="Q87" s="42"/>
      <c r="R87" s="42"/>
      <c r="S87" s="42"/>
      <c r="T87" s="42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</row>
    <row r="88" spans="2:79" s="1" customFormat="1" ht="12.75" customHeight="1">
      <c r="B88" s="32"/>
      <c r="C88" s="32"/>
      <c r="D88" s="71"/>
      <c r="E88" s="72"/>
      <c r="F88" s="7"/>
      <c r="G88" s="7"/>
      <c r="H88" s="7"/>
      <c r="I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</row>
    <row r="89" spans="2:79" s="1" customFormat="1" ht="12.75" customHeight="1">
      <c r="B89" s="32"/>
      <c r="C89" s="32"/>
      <c r="D89" s="71"/>
      <c r="E89" s="72"/>
      <c r="F89" s="7"/>
      <c r="G89" s="7"/>
      <c r="H89" s="7"/>
      <c r="I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</row>
    <row r="90" spans="2:79" s="1" customFormat="1" ht="12.75">
      <c r="B90" s="32"/>
      <c r="C90" s="32"/>
      <c r="D90" s="71"/>
      <c r="E90" s="7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</row>
    <row r="91" spans="2:79" s="1" customFormat="1" ht="12.75">
      <c r="B91" s="32"/>
      <c r="C91" s="32"/>
      <c r="D91" s="71"/>
      <c r="E91" s="7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</row>
    <row r="92" spans="2:79" s="1" customFormat="1" ht="12.75">
      <c r="B92" s="32"/>
      <c r="C92" s="32"/>
      <c r="D92" s="71"/>
      <c r="E92" s="7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2:79" s="1" customFormat="1" ht="12.75">
      <c r="B93" s="32"/>
      <c r="C93" s="32"/>
      <c r="D93" s="71"/>
      <c r="E93" s="7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</row>
    <row r="94" spans="2:79" s="1" customFormat="1" ht="12.75">
      <c r="B94" s="32"/>
      <c r="C94" s="32"/>
      <c r="D94" s="71"/>
      <c r="E94" s="7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</row>
    <row r="95" spans="2:79" s="1" customFormat="1" ht="12.75">
      <c r="B95" s="32"/>
      <c r="C95" s="32"/>
      <c r="D95" s="71"/>
      <c r="E95" s="7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</row>
    <row r="96" spans="2:79" s="1" customFormat="1" ht="12.75">
      <c r="B96" s="32"/>
      <c r="C96" s="32"/>
      <c r="D96" s="71"/>
      <c r="E96" s="7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</row>
    <row r="97" spans="2:79" s="1" customFormat="1" ht="12.75">
      <c r="B97" s="32"/>
      <c r="C97" s="32"/>
      <c r="D97" s="71"/>
      <c r="E97" s="7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</row>
    <row r="98" spans="2:79" s="1" customFormat="1" ht="21">
      <c r="B98" s="32"/>
      <c r="C98" s="32"/>
      <c r="D98" s="71"/>
      <c r="E98" s="72"/>
      <c r="K98" s="7"/>
      <c r="L98" s="7"/>
      <c r="M98" s="7"/>
      <c r="N98" s="7"/>
      <c r="O98" s="7"/>
      <c r="P98" s="7"/>
      <c r="Q98" s="48"/>
      <c r="R98" s="48"/>
      <c r="S98" s="48"/>
      <c r="T98" s="48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</row>
    <row r="99" spans="2:79" s="1" customFormat="1" ht="15.75">
      <c r="B99" s="32"/>
      <c r="C99" s="32"/>
      <c r="D99" s="71"/>
      <c r="E99" s="72"/>
      <c r="K99" s="7"/>
      <c r="L99" s="7"/>
      <c r="M99" s="7"/>
      <c r="N99" s="7"/>
      <c r="O99" s="7"/>
      <c r="P99" s="7"/>
      <c r="Q99" s="23"/>
      <c r="R99" s="24"/>
      <c r="S99" s="25"/>
      <c r="T99" s="2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</row>
    <row r="100" spans="2:79" s="1" customFormat="1" ht="12.75">
      <c r="B100" s="32"/>
      <c r="C100" s="32"/>
      <c r="D100" s="71"/>
      <c r="E100" s="72"/>
      <c r="K100" s="7"/>
      <c r="L100" s="7"/>
      <c r="M100" s="7"/>
      <c r="N100" s="7"/>
      <c r="O100" s="31"/>
      <c r="P100" s="31"/>
      <c r="Q100" s="31"/>
      <c r="R100" s="31"/>
      <c r="S100" s="31"/>
      <c r="T100" s="3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</row>
    <row r="101" spans="2:79" s="1" customFormat="1" ht="12.75">
      <c r="B101" s="32"/>
      <c r="C101" s="32"/>
      <c r="D101" s="71"/>
      <c r="E101" s="72"/>
      <c r="K101" s="7"/>
      <c r="L101" s="7"/>
      <c r="M101" s="7"/>
      <c r="N101" s="7"/>
      <c r="O101" s="31"/>
      <c r="P101" s="31"/>
      <c r="Q101" s="31"/>
      <c r="R101" s="31"/>
      <c r="S101" s="31"/>
      <c r="T101" s="3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2:79" s="1" customFormat="1" ht="12.75">
      <c r="B102" s="32"/>
      <c r="C102" s="32"/>
      <c r="D102" s="71"/>
      <c r="E102" s="72"/>
      <c r="K102" s="7"/>
      <c r="L102" s="7"/>
      <c r="M102" s="7"/>
      <c r="N102" s="7"/>
      <c r="O102" s="32"/>
      <c r="P102" s="32"/>
      <c r="Q102" s="33"/>
      <c r="R102" s="33"/>
      <c r="S102" s="33"/>
      <c r="T102" s="33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</row>
    <row r="103" spans="2:79" s="1" customFormat="1" ht="12.75">
      <c r="B103" s="32"/>
      <c r="C103" s="32"/>
      <c r="D103" s="71"/>
      <c r="E103" s="72"/>
      <c r="K103" s="7"/>
      <c r="L103" s="7"/>
      <c r="M103" s="7"/>
      <c r="N103" s="7"/>
      <c r="O103" s="32"/>
      <c r="P103" s="32"/>
      <c r="Q103" s="33"/>
      <c r="R103" s="33"/>
      <c r="S103" s="33"/>
      <c r="T103" s="33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</row>
    <row r="104" spans="2:79" s="1" customFormat="1" ht="12.75">
      <c r="B104" s="32"/>
      <c r="C104" s="32"/>
      <c r="D104" s="71"/>
      <c r="E104" s="72"/>
      <c r="K104" s="7"/>
      <c r="L104" s="7"/>
      <c r="M104" s="7"/>
      <c r="N104" s="7"/>
      <c r="O104" s="32"/>
      <c r="P104" s="32"/>
      <c r="Q104" s="33"/>
      <c r="R104" s="33"/>
      <c r="S104" s="33"/>
      <c r="T104" s="33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</row>
    <row r="105" spans="2:79" s="1" customFormat="1" ht="12.75">
      <c r="B105" s="32"/>
      <c r="C105" s="32"/>
      <c r="D105" s="71"/>
      <c r="E105" s="72"/>
      <c r="K105" s="7"/>
      <c r="L105" s="7"/>
      <c r="M105" s="7"/>
      <c r="N105" s="7"/>
      <c r="O105" s="32"/>
      <c r="P105" s="32"/>
      <c r="Q105" s="33"/>
      <c r="R105" s="33"/>
      <c r="S105" s="33"/>
      <c r="T105" s="33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</row>
    <row r="106" spans="2:79" s="1" customFormat="1" ht="12.75">
      <c r="B106" s="32"/>
      <c r="C106" s="32"/>
      <c r="D106" s="71"/>
      <c r="E106" s="72"/>
      <c r="F106" s="7"/>
      <c r="G106" s="7"/>
      <c r="H106" s="7"/>
      <c r="I106" s="7"/>
      <c r="J106" s="7"/>
      <c r="K106" s="7"/>
      <c r="L106" s="7"/>
      <c r="M106" s="7"/>
      <c r="N106" s="7"/>
      <c r="O106" s="32"/>
      <c r="P106" s="32"/>
      <c r="Q106" s="33"/>
      <c r="R106" s="33"/>
      <c r="S106" s="33"/>
      <c r="T106" s="33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</row>
    <row r="107" spans="2:79" s="1" customFormat="1" ht="12.75">
      <c r="B107" s="32"/>
      <c r="C107" s="32"/>
      <c r="D107" s="71"/>
      <c r="E107" s="72"/>
      <c r="F107" s="7"/>
      <c r="G107" s="7"/>
      <c r="H107" s="7"/>
      <c r="I107" s="7"/>
      <c r="J107" s="7"/>
      <c r="K107" s="7"/>
      <c r="L107" s="7"/>
      <c r="M107" s="7"/>
      <c r="N107" s="7"/>
      <c r="O107" s="32"/>
      <c r="P107" s="32"/>
      <c r="Q107" s="33"/>
      <c r="R107" s="33"/>
      <c r="S107" s="33"/>
      <c r="T107" s="33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2:79" s="1" customFormat="1" ht="12.75">
      <c r="B108" s="32"/>
      <c r="C108" s="32"/>
      <c r="D108" s="71"/>
      <c r="E108" s="72"/>
      <c r="F108" s="7"/>
      <c r="G108" s="7"/>
      <c r="H108" s="7"/>
      <c r="I108" s="7"/>
      <c r="J108" s="7"/>
      <c r="K108" s="7"/>
      <c r="L108" s="7"/>
      <c r="M108" s="7"/>
      <c r="N108" s="7"/>
      <c r="O108" s="32"/>
      <c r="P108" s="32"/>
      <c r="Q108" s="33"/>
      <c r="R108" s="33"/>
      <c r="S108" s="33"/>
      <c r="T108" s="33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</row>
    <row r="109" spans="2:79" s="1" customFormat="1" ht="12.75">
      <c r="B109" s="32"/>
      <c r="C109" s="32"/>
      <c r="D109" s="71"/>
      <c r="E109" s="72"/>
      <c r="F109" s="7"/>
      <c r="G109" s="7"/>
      <c r="H109" s="7"/>
      <c r="I109" s="7"/>
      <c r="J109" s="7"/>
      <c r="K109" s="7"/>
      <c r="L109" s="7"/>
      <c r="M109" s="7"/>
      <c r="N109" s="7"/>
      <c r="O109" s="32"/>
      <c r="P109" s="32"/>
      <c r="Q109" s="33"/>
      <c r="R109" s="33"/>
      <c r="S109" s="33"/>
      <c r="T109" s="33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</row>
    <row r="110" spans="2:79" s="1" customFormat="1" ht="12.75">
      <c r="B110" s="7"/>
      <c r="C110" s="3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32"/>
      <c r="P110" s="32"/>
      <c r="Q110" s="33"/>
      <c r="R110" s="33"/>
      <c r="S110" s="33"/>
      <c r="T110" s="33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</row>
    <row r="111" spans="2:79" s="1" customFormat="1" ht="12.75">
      <c r="B111" s="7"/>
      <c r="C111" s="31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32"/>
      <c r="P111" s="3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2:79" s="1" customFormat="1" ht="12.75">
      <c r="B112" s="7"/>
      <c r="C112" s="31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32"/>
      <c r="P112" s="3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2:16" ht="12.75">
      <c r="B113" s="7"/>
      <c r="C113" s="31"/>
      <c r="D113" s="7"/>
      <c r="E113" s="7"/>
      <c r="F113" s="7"/>
      <c r="G113" s="7"/>
      <c r="H113" s="7"/>
      <c r="I113" s="7"/>
      <c r="J113" s="7"/>
      <c r="K113" s="7"/>
      <c r="L113" s="7"/>
      <c r="N113" s="7"/>
      <c r="O113" s="32"/>
      <c r="P113" s="32"/>
    </row>
    <row r="114" spans="2:16" ht="12.75">
      <c r="B114" s="7"/>
      <c r="C114" s="31"/>
      <c r="D114" s="7"/>
      <c r="E114" s="7"/>
      <c r="F114" s="7"/>
      <c r="G114" s="7"/>
      <c r="H114" s="7"/>
      <c r="I114" s="7"/>
      <c r="J114" s="7"/>
      <c r="K114" s="7"/>
      <c r="L114" s="7"/>
      <c r="N114" s="7"/>
      <c r="O114" s="32"/>
      <c r="P114" s="32"/>
    </row>
    <row r="115" spans="2:16" ht="12.75">
      <c r="B115" s="7"/>
      <c r="C115" s="31"/>
      <c r="D115" s="7"/>
      <c r="E115" s="7"/>
      <c r="F115" s="7"/>
      <c r="G115" s="7"/>
      <c r="H115" s="7"/>
      <c r="I115" s="7"/>
      <c r="J115" s="7"/>
      <c r="K115" s="7"/>
      <c r="L115" s="7"/>
      <c r="N115" s="7"/>
      <c r="O115" s="32"/>
      <c r="P115" s="32"/>
    </row>
    <row r="116" spans="2:16" ht="12.75">
      <c r="B116" s="7"/>
      <c r="C116" s="31"/>
      <c r="D116" s="7"/>
      <c r="E116" s="7"/>
      <c r="F116" s="7"/>
      <c r="G116" s="7"/>
      <c r="H116" s="7"/>
      <c r="I116" s="7"/>
      <c r="J116" s="7"/>
      <c r="K116" s="7"/>
      <c r="L116" s="7"/>
      <c r="N116" s="7"/>
      <c r="O116" s="32"/>
      <c r="P116" s="32"/>
    </row>
    <row r="117" spans="2:16" ht="12.75">
      <c r="B117" s="7"/>
      <c r="C117" s="31"/>
      <c r="D117" s="7"/>
      <c r="E117" s="7"/>
      <c r="F117" s="7"/>
      <c r="G117" s="7"/>
      <c r="H117" s="7"/>
      <c r="I117" s="7"/>
      <c r="J117" s="7"/>
      <c r="K117" s="7"/>
      <c r="L117" s="7"/>
      <c r="N117" s="7"/>
      <c r="O117" s="32"/>
      <c r="P117" s="32"/>
    </row>
    <row r="118" spans="15:16" ht="12.75">
      <c r="O118" s="32"/>
      <c r="P118" s="32"/>
    </row>
    <row r="119" spans="15:16" ht="12.75">
      <c r="O119" s="32"/>
      <c r="P119" s="32"/>
    </row>
    <row r="120" spans="15:16" ht="12.75">
      <c r="O120" s="32"/>
      <c r="P120" s="32"/>
    </row>
    <row r="121" spans="15:16" ht="12.75">
      <c r="O121" s="32"/>
      <c r="P121" s="32"/>
    </row>
    <row r="122" spans="15:16" ht="12.75">
      <c r="O122" s="32"/>
      <c r="P122" s="32"/>
    </row>
    <row r="126" spans="17:20" ht="12.75">
      <c r="Q126" s="34"/>
      <c r="R126" s="254"/>
      <c r="S126" s="254"/>
      <c r="T126" s="254"/>
    </row>
    <row r="130" spans="19:20" ht="12.75">
      <c r="S130" s="36"/>
      <c r="T130" s="36"/>
    </row>
    <row r="131" spans="19:20" ht="12.75">
      <c r="S131" s="36"/>
      <c r="T131" s="36"/>
    </row>
  </sheetData>
  <sheetProtection/>
  <mergeCells count="19">
    <mergeCell ref="C55:G55"/>
    <mergeCell ref="K55:O55"/>
    <mergeCell ref="A1:B1"/>
    <mergeCell ref="D1:Q1"/>
    <mergeCell ref="B46:D46"/>
    <mergeCell ref="F46:H46"/>
    <mergeCell ref="J46:L46"/>
    <mergeCell ref="N46:P46"/>
    <mergeCell ref="F19:F20"/>
    <mergeCell ref="J19:J20"/>
    <mergeCell ref="K19:K20"/>
    <mergeCell ref="K4:O4"/>
    <mergeCell ref="B4:J4"/>
    <mergeCell ref="B19:B20"/>
    <mergeCell ref="C19:C20"/>
    <mergeCell ref="L19:M19"/>
    <mergeCell ref="L20:M20"/>
    <mergeCell ref="D19:E19"/>
    <mergeCell ref="D20:E20"/>
  </mergeCells>
  <printOptions gridLines="1"/>
  <pageMargins left="0.5" right="0.5" top="1" bottom="1" header="0.5" footer="0.5"/>
  <pageSetup fitToHeight="2" horizontalDpi="300" verticalDpi="300" orientation="portrait" scale="70" r:id="rId1"/>
  <colBreaks count="1" manualBreakCount="1">
    <brk id="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CA144"/>
  <sheetViews>
    <sheetView zoomScale="110" zoomScaleNormal="110" workbookViewId="0" topLeftCell="K1">
      <selection activeCell="K12" sqref="K12"/>
    </sheetView>
  </sheetViews>
  <sheetFormatPr defaultColWidth="8.8515625" defaultRowHeight="12.75"/>
  <cols>
    <col min="1" max="1" width="8.8515625" style="7" customWidth="1"/>
    <col min="2" max="2" width="13.28125" style="1" customWidth="1"/>
    <col min="3" max="3" width="13.140625" style="2" customWidth="1"/>
    <col min="4" max="4" width="14.140625" style="1" customWidth="1"/>
    <col min="5" max="5" width="18.57421875" style="1" customWidth="1"/>
    <col min="6" max="6" width="15.7109375" style="1" bestFit="1" customWidth="1"/>
    <col min="7" max="7" width="14.421875" style="1" customWidth="1"/>
    <col min="8" max="8" width="15.140625" style="1" customWidth="1"/>
    <col min="9" max="9" width="18.140625" style="1" customWidth="1"/>
    <col min="10" max="11" width="15.7109375" style="1" bestFit="1" customWidth="1"/>
    <col min="12" max="12" width="13.28125" style="1" customWidth="1"/>
    <col min="13" max="13" width="16.57421875" style="7" customWidth="1"/>
    <col min="14" max="14" width="17.00390625" style="1" customWidth="1"/>
    <col min="15" max="15" width="17.140625" style="7" customWidth="1"/>
    <col min="16" max="16" width="15.57421875" style="7" customWidth="1"/>
    <col min="17" max="17" width="14.57421875" style="7" customWidth="1"/>
    <col min="18" max="18" width="13.140625" style="7" customWidth="1"/>
    <col min="19" max="19" width="13.28125" style="7" customWidth="1"/>
    <col min="20" max="20" width="12.8515625" style="7" customWidth="1"/>
    <col min="21" max="21" width="10.7109375" style="7" customWidth="1"/>
    <col min="22" max="22" width="13.28125" style="7" customWidth="1"/>
    <col min="23" max="23" width="12.8515625" style="7" customWidth="1"/>
    <col min="24" max="24" width="13.00390625" style="7" customWidth="1"/>
    <col min="25" max="16384" width="8.8515625" style="7" customWidth="1"/>
  </cols>
  <sheetData>
    <row r="1" spans="1:17" ht="33.75">
      <c r="A1" s="540" t="s">
        <v>252</v>
      </c>
      <c r="B1" s="541"/>
      <c r="D1" s="566" t="s">
        <v>103</v>
      </c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3" spans="3:23" s="1" customFormat="1" ht="13.5" thickBot="1">
      <c r="C3" s="2"/>
      <c r="W3" s="7"/>
    </row>
    <row r="4" spans="2:23" s="1" customFormat="1" ht="22.5" customHeight="1" thickBot="1" thickTop="1">
      <c r="B4" s="599" t="s">
        <v>168</v>
      </c>
      <c r="C4" s="597"/>
      <c r="D4" s="597"/>
      <c r="E4" s="597"/>
      <c r="F4" s="597"/>
      <c r="G4" s="597"/>
      <c r="H4" s="597"/>
      <c r="I4" s="597"/>
      <c r="J4" s="597"/>
      <c r="K4" s="596" t="s">
        <v>72</v>
      </c>
      <c r="L4" s="597"/>
      <c r="M4" s="597"/>
      <c r="N4" s="597"/>
      <c r="O4" s="598"/>
      <c r="Q4" s="93"/>
      <c r="W4" s="7"/>
    </row>
    <row r="5" spans="2:22" s="1" customFormat="1" ht="22.5" customHeight="1" thickBot="1" thickTop="1">
      <c r="B5" s="185" t="s">
        <v>10</v>
      </c>
      <c r="C5" s="243" t="s">
        <v>39</v>
      </c>
      <c r="D5" s="186" t="s">
        <v>145</v>
      </c>
      <c r="E5" s="186" t="s">
        <v>51</v>
      </c>
      <c r="F5" s="186" t="s">
        <v>146</v>
      </c>
      <c r="G5" s="186" t="s">
        <v>149</v>
      </c>
      <c r="H5" s="186" t="s">
        <v>54</v>
      </c>
      <c r="I5" s="186" t="s">
        <v>150</v>
      </c>
      <c r="J5" s="118" t="s">
        <v>151</v>
      </c>
      <c r="K5" s="118" t="s">
        <v>153</v>
      </c>
      <c r="L5" s="118" t="s">
        <v>156</v>
      </c>
      <c r="M5" s="118" t="s">
        <v>156</v>
      </c>
      <c r="N5" s="191" t="s">
        <v>163</v>
      </c>
      <c r="O5" s="121" t="s">
        <v>60</v>
      </c>
      <c r="V5" s="7"/>
    </row>
    <row r="6" spans="2:22" s="1" customFormat="1" ht="14.25" thickBot="1" thickTop="1">
      <c r="B6" s="187"/>
      <c r="C6" s="244"/>
      <c r="D6" s="188" t="s">
        <v>50</v>
      </c>
      <c r="E6" s="188"/>
      <c r="F6" s="188" t="s">
        <v>147</v>
      </c>
      <c r="G6" s="188" t="s">
        <v>69</v>
      </c>
      <c r="H6" s="188"/>
      <c r="I6" s="188" t="s">
        <v>148</v>
      </c>
      <c r="J6" s="118" t="s">
        <v>152</v>
      </c>
      <c r="K6" s="118" t="s">
        <v>154</v>
      </c>
      <c r="L6" s="118" t="s">
        <v>157</v>
      </c>
      <c r="M6" s="118" t="s">
        <v>157</v>
      </c>
      <c r="N6" s="191" t="s">
        <v>164</v>
      </c>
      <c r="O6" s="95"/>
      <c r="V6" s="7"/>
    </row>
    <row r="7" spans="2:22" s="1" customFormat="1" ht="14.25" thickBot="1" thickTop="1">
      <c r="B7" s="187"/>
      <c r="C7" s="244"/>
      <c r="D7" s="188"/>
      <c r="E7" s="188"/>
      <c r="F7" s="188" t="s">
        <v>148</v>
      </c>
      <c r="G7" s="188"/>
      <c r="H7" s="188"/>
      <c r="I7" s="188"/>
      <c r="J7" s="118"/>
      <c r="K7" s="118" t="s">
        <v>155</v>
      </c>
      <c r="L7" s="118" t="s">
        <v>158</v>
      </c>
      <c r="M7" s="118" t="s">
        <v>158</v>
      </c>
      <c r="N7" s="191" t="s">
        <v>165</v>
      </c>
      <c r="O7" s="95"/>
      <c r="V7" s="7"/>
    </row>
    <row r="8" spans="2:22" s="1" customFormat="1" ht="13.5" customHeight="1" thickBot="1" thickTop="1">
      <c r="B8" s="187"/>
      <c r="C8" s="244"/>
      <c r="D8" s="189"/>
      <c r="E8" s="189"/>
      <c r="F8" s="189"/>
      <c r="G8" s="189"/>
      <c r="H8" s="189"/>
      <c r="I8" s="189"/>
      <c r="J8" s="118"/>
      <c r="K8" s="118"/>
      <c r="L8" s="118" t="s">
        <v>159</v>
      </c>
      <c r="M8" s="191" t="s">
        <v>161</v>
      </c>
      <c r="N8" s="191" t="s">
        <v>166</v>
      </c>
      <c r="O8" s="96"/>
      <c r="V8" s="7"/>
    </row>
    <row r="9" spans="2:22" s="1" customFormat="1" ht="14.25" thickBot="1" thickTop="1">
      <c r="B9" s="190"/>
      <c r="C9" s="245"/>
      <c r="D9" s="120" t="s">
        <v>50</v>
      </c>
      <c r="E9" s="120" t="s">
        <v>169</v>
      </c>
      <c r="F9" s="120" t="s">
        <v>171</v>
      </c>
      <c r="G9" s="120" t="s">
        <v>173</v>
      </c>
      <c r="H9" s="120" t="s">
        <v>55</v>
      </c>
      <c r="I9" s="120" t="s">
        <v>174</v>
      </c>
      <c r="J9" s="120"/>
      <c r="K9" s="120"/>
      <c r="L9" s="120" t="s">
        <v>160</v>
      </c>
      <c r="M9" s="120" t="s">
        <v>162</v>
      </c>
      <c r="N9" s="120" t="s">
        <v>167</v>
      </c>
      <c r="O9" s="120"/>
      <c r="V9" s="7"/>
    </row>
    <row r="10" spans="2:22" s="1" customFormat="1" ht="14.25" thickBot="1" thickTop="1">
      <c r="B10" s="122"/>
      <c r="C10" s="248"/>
      <c r="D10" s="123"/>
      <c r="E10" s="123"/>
      <c r="F10" s="126"/>
      <c r="G10" s="126"/>
      <c r="H10" s="123" t="s">
        <v>105</v>
      </c>
      <c r="I10" s="123"/>
      <c r="J10" s="128"/>
      <c r="K10" s="129"/>
      <c r="L10" s="130"/>
      <c r="M10" s="131"/>
      <c r="N10" s="128"/>
      <c r="O10" s="123"/>
      <c r="V10" s="7"/>
    </row>
    <row r="11" spans="2:22" s="1" customFormat="1" ht="14.25" thickBot="1" thickTop="1">
      <c r="B11" s="122" t="s">
        <v>104</v>
      </c>
      <c r="C11" s="249">
        <v>3</v>
      </c>
      <c r="D11" s="250">
        <v>3</v>
      </c>
      <c r="E11" s="250" t="s">
        <v>170</v>
      </c>
      <c r="F11" s="251" t="s">
        <v>172</v>
      </c>
      <c r="G11" s="126">
        <v>0</v>
      </c>
      <c r="H11" s="123" t="s">
        <v>106</v>
      </c>
      <c r="I11" s="123">
        <v>25</v>
      </c>
      <c r="J11" s="128" t="s">
        <v>75</v>
      </c>
      <c r="K11" s="129" t="s">
        <v>92</v>
      </c>
      <c r="L11" s="130" t="s">
        <v>93</v>
      </c>
      <c r="M11" s="131" t="s">
        <v>93</v>
      </c>
      <c r="N11" s="128" t="s">
        <v>333</v>
      </c>
      <c r="O11" s="123"/>
      <c r="V11" s="7"/>
    </row>
    <row r="12" spans="3:23" s="1" customFormat="1" ht="12.75" customHeight="1" thickTop="1">
      <c r="C12" s="13"/>
      <c r="D12" s="13"/>
      <c r="E12" s="13"/>
      <c r="F12" s="13"/>
      <c r="L12" s="7"/>
      <c r="M12" s="7"/>
      <c r="W12" s="7"/>
    </row>
    <row r="13" spans="2:23" s="1" customFormat="1" ht="12.75">
      <c r="B13" s="13"/>
      <c r="C13" s="2"/>
      <c r="D13" s="6"/>
      <c r="L13" s="7"/>
      <c r="M13" s="7"/>
      <c r="W13" s="7"/>
    </row>
    <row r="14" spans="2:23" s="1" customFormat="1" ht="12.75">
      <c r="B14" s="5"/>
      <c r="C14" s="15"/>
      <c r="D14" s="15"/>
      <c r="G14" s="4"/>
      <c r="H14" s="15"/>
      <c r="L14" s="7"/>
      <c r="O14" s="14"/>
      <c r="P14" s="2"/>
      <c r="W14" s="7"/>
    </row>
    <row r="15" spans="2:23" s="1" customFormat="1" ht="18.75">
      <c r="B15" s="288" t="s">
        <v>212</v>
      </c>
      <c r="C15" s="289"/>
      <c r="D15" s="88"/>
      <c r="G15" s="5"/>
      <c r="J15" s="183" t="s">
        <v>144</v>
      </c>
      <c r="N15" s="7"/>
      <c r="P15" s="13"/>
      <c r="W15" s="7"/>
    </row>
    <row r="16" spans="2:23" s="1" customFormat="1" ht="12.75">
      <c r="B16" s="5"/>
      <c r="C16" s="252"/>
      <c r="D16" s="6"/>
      <c r="G16" s="5"/>
      <c r="J16" s="252"/>
      <c r="K16" s="6"/>
      <c r="N16" s="7"/>
      <c r="P16" s="13"/>
      <c r="W16" s="7"/>
    </row>
    <row r="17" spans="2:23" s="1" customFormat="1" ht="12.75">
      <c r="B17" s="4" t="s">
        <v>324</v>
      </c>
      <c r="G17" s="5"/>
      <c r="J17" s="4" t="s">
        <v>325</v>
      </c>
      <c r="N17" s="7"/>
      <c r="P17" s="13"/>
      <c r="Q17" s="11"/>
      <c r="W17" s="7"/>
    </row>
    <row r="18" spans="2:23" s="1" customFormat="1" ht="13.5" thickBot="1">
      <c r="B18" s="4"/>
      <c r="C18" s="15"/>
      <c r="G18" s="5"/>
      <c r="J18" s="15"/>
      <c r="N18" s="7"/>
      <c r="P18" s="13"/>
      <c r="Q18" s="11"/>
      <c r="W18" s="7"/>
    </row>
    <row r="19" spans="2:23" s="1" customFormat="1" ht="12.75" customHeight="1">
      <c r="B19" s="592" t="s">
        <v>131</v>
      </c>
      <c r="C19" s="594" t="s">
        <v>130</v>
      </c>
      <c r="D19" s="604" t="s">
        <v>129</v>
      </c>
      <c r="E19" s="604"/>
      <c r="F19" s="607" t="s">
        <v>132</v>
      </c>
      <c r="G19" s="257"/>
      <c r="H19" s="258"/>
      <c r="J19" s="592" t="s">
        <v>131</v>
      </c>
      <c r="K19" s="594" t="s">
        <v>130</v>
      </c>
      <c r="L19" s="600" t="s">
        <v>129</v>
      </c>
      <c r="M19" s="601"/>
      <c r="N19" s="181" t="s">
        <v>132</v>
      </c>
      <c r="P19" s="13"/>
      <c r="Q19" s="11"/>
      <c r="W19" s="7"/>
    </row>
    <row r="20" spans="2:23" s="1" customFormat="1" ht="13.5" thickBot="1">
      <c r="B20" s="593"/>
      <c r="C20" s="595"/>
      <c r="D20" s="605" t="s">
        <v>266</v>
      </c>
      <c r="E20" s="605"/>
      <c r="F20" s="608"/>
      <c r="G20" s="257"/>
      <c r="H20" s="258"/>
      <c r="J20" s="593"/>
      <c r="K20" s="595"/>
      <c r="L20" s="602" t="s">
        <v>128</v>
      </c>
      <c r="M20" s="603"/>
      <c r="N20" s="182" t="s">
        <v>183</v>
      </c>
      <c r="P20" s="13"/>
      <c r="Q20" s="11"/>
      <c r="W20" s="7"/>
    </row>
    <row r="21" spans="2:23" s="1" customFormat="1" ht="13.5" customHeight="1" thickBot="1">
      <c r="B21" s="231"/>
      <c r="C21" s="232" t="s">
        <v>180</v>
      </c>
      <c r="D21" s="232" t="s">
        <v>107</v>
      </c>
      <c r="E21" s="232" t="s">
        <v>107</v>
      </c>
      <c r="F21" s="233" t="s">
        <v>59</v>
      </c>
      <c r="G21" s="257"/>
      <c r="H21" s="258"/>
      <c r="J21" s="231"/>
      <c r="K21" s="232" t="s">
        <v>180</v>
      </c>
      <c r="L21" s="232" t="s">
        <v>107</v>
      </c>
      <c r="M21" s="232" t="s">
        <v>107</v>
      </c>
      <c r="N21" s="233" t="s">
        <v>143</v>
      </c>
      <c r="O21" s="175"/>
      <c r="P21" s="2"/>
      <c r="R21" s="38"/>
      <c r="S21" s="38"/>
      <c r="T21" s="38"/>
      <c r="U21" s="38"/>
      <c r="V21" s="38"/>
      <c r="W21" s="7"/>
    </row>
    <row r="22" spans="2:23" s="1" customFormat="1" ht="16.5" customHeight="1" thickBot="1">
      <c r="B22" s="211"/>
      <c r="C22" s="212" t="s">
        <v>108</v>
      </c>
      <c r="D22" s="212" t="s">
        <v>108</v>
      </c>
      <c r="E22" s="212" t="s">
        <v>109</v>
      </c>
      <c r="F22" s="213" t="s">
        <v>82</v>
      </c>
      <c r="G22" s="324"/>
      <c r="H22" s="325"/>
      <c r="I22" s="326"/>
      <c r="J22" s="211"/>
      <c r="K22" s="212" t="s">
        <v>2</v>
      </c>
      <c r="L22" s="212" t="s">
        <v>2</v>
      </c>
      <c r="M22" s="212" t="s">
        <v>0</v>
      </c>
      <c r="N22" s="213" t="s">
        <v>142</v>
      </c>
      <c r="O22" s="175"/>
      <c r="P22" s="2"/>
      <c r="R22" s="38"/>
      <c r="S22" s="38"/>
      <c r="T22" s="38"/>
      <c r="U22" s="38"/>
      <c r="V22" s="38"/>
      <c r="W22" s="7"/>
    </row>
    <row r="23" spans="2:23" s="1" customFormat="1" ht="16.5" customHeight="1" thickBot="1">
      <c r="B23" s="215" t="s">
        <v>110</v>
      </c>
      <c r="C23" s="216">
        <v>12</v>
      </c>
      <c r="D23" s="217">
        <f>12+0.5*C23</f>
        <v>18</v>
      </c>
      <c r="E23" s="217">
        <f aca="true" t="shared" si="0" ref="E23:E40">D23/12</f>
        <v>1.5</v>
      </c>
      <c r="F23" s="260"/>
      <c r="G23" s="327"/>
      <c r="H23" s="325"/>
      <c r="I23" s="326"/>
      <c r="J23" s="215" t="s">
        <v>110</v>
      </c>
      <c r="K23" s="217">
        <f aca="true" t="shared" si="1" ref="K23:K40">C23*2.54</f>
        <v>30.48</v>
      </c>
      <c r="L23" s="217">
        <f aca="true" t="shared" si="2" ref="L23:L40">D23*2.54</f>
        <v>45.72</v>
      </c>
      <c r="M23" s="217">
        <f aca="true" t="shared" si="3" ref="M23:M40">L23/100</f>
        <v>0.4572</v>
      </c>
      <c r="N23" s="218"/>
      <c r="O23" s="178"/>
      <c r="P23" s="45"/>
      <c r="Q23" s="39"/>
      <c r="R23" s="38"/>
      <c r="S23" s="38"/>
      <c r="T23" s="38"/>
      <c r="U23" s="38"/>
      <c r="V23" s="38"/>
      <c r="W23" s="7"/>
    </row>
    <row r="24" spans="2:23" s="1" customFormat="1" ht="16.5" customHeight="1" thickBot="1">
      <c r="B24" s="215" t="s">
        <v>111</v>
      </c>
      <c r="C24" s="216">
        <v>11.75</v>
      </c>
      <c r="D24" s="217">
        <f>12+C23+0.5*C24</f>
        <v>29.875</v>
      </c>
      <c r="E24" s="217">
        <f t="shared" si="0"/>
        <v>2.4895833333333335</v>
      </c>
      <c r="F24" s="260"/>
      <c r="G24" s="257"/>
      <c r="H24" s="258"/>
      <c r="J24" s="215" t="s">
        <v>111</v>
      </c>
      <c r="K24" s="217">
        <f t="shared" si="1"/>
        <v>29.845</v>
      </c>
      <c r="L24" s="217">
        <f t="shared" si="2"/>
        <v>75.88250000000001</v>
      </c>
      <c r="M24" s="217">
        <f t="shared" si="3"/>
        <v>0.7588250000000001</v>
      </c>
      <c r="N24" s="218"/>
      <c r="O24" s="178"/>
      <c r="P24" s="45"/>
      <c r="Q24" s="39"/>
      <c r="R24" s="38"/>
      <c r="S24" s="38"/>
      <c r="T24" s="38"/>
      <c r="U24" s="38"/>
      <c r="V24" s="38"/>
      <c r="W24" s="7"/>
    </row>
    <row r="25" spans="2:23" s="1" customFormat="1" ht="16.5" customHeight="1" thickBot="1">
      <c r="B25" s="215" t="s">
        <v>112</v>
      </c>
      <c r="C25" s="216">
        <v>12</v>
      </c>
      <c r="D25" s="217">
        <f>12+C23+C24+0.5*C25</f>
        <v>41.75</v>
      </c>
      <c r="E25" s="217">
        <f t="shared" si="0"/>
        <v>3.4791666666666665</v>
      </c>
      <c r="F25" s="260"/>
      <c r="G25" s="257"/>
      <c r="H25" s="258"/>
      <c r="J25" s="215" t="s">
        <v>112</v>
      </c>
      <c r="K25" s="217">
        <f t="shared" si="1"/>
        <v>30.48</v>
      </c>
      <c r="L25" s="217">
        <f t="shared" si="2"/>
        <v>106.045</v>
      </c>
      <c r="M25" s="217">
        <f t="shared" si="3"/>
        <v>1.0604500000000001</v>
      </c>
      <c r="N25" s="218"/>
      <c r="O25" s="178"/>
      <c r="P25" s="45"/>
      <c r="Q25" s="39"/>
      <c r="R25" s="38"/>
      <c r="S25" s="38"/>
      <c r="T25" s="38"/>
      <c r="U25" s="38"/>
      <c r="V25" s="38"/>
      <c r="W25" s="7"/>
    </row>
    <row r="26" spans="2:23" s="1" customFormat="1" ht="16.5" customHeight="1" thickBot="1">
      <c r="B26" s="215" t="s">
        <v>113</v>
      </c>
      <c r="C26" s="216">
        <v>12</v>
      </c>
      <c r="D26" s="217">
        <f>12+C23+C24+C25+0.5*C26</f>
        <v>53.75</v>
      </c>
      <c r="E26" s="217">
        <f t="shared" si="0"/>
        <v>4.479166666666667</v>
      </c>
      <c r="F26" s="260"/>
      <c r="G26" s="257"/>
      <c r="H26" s="258"/>
      <c r="J26" s="215" t="s">
        <v>113</v>
      </c>
      <c r="K26" s="217">
        <f t="shared" si="1"/>
        <v>30.48</v>
      </c>
      <c r="L26" s="217">
        <f t="shared" si="2"/>
        <v>136.525</v>
      </c>
      <c r="M26" s="217">
        <f t="shared" si="3"/>
        <v>1.36525</v>
      </c>
      <c r="N26" s="218"/>
      <c r="O26" s="178"/>
      <c r="P26" s="16"/>
      <c r="Q26" s="16"/>
      <c r="R26" s="16"/>
      <c r="S26" s="16"/>
      <c r="T26" s="16"/>
      <c r="U26" s="16"/>
      <c r="V26" s="16"/>
      <c r="W26" s="7"/>
    </row>
    <row r="27" spans="2:23" s="1" customFormat="1" ht="16.5" customHeight="1" thickBot="1">
      <c r="B27" s="215" t="s">
        <v>114</v>
      </c>
      <c r="C27" s="216">
        <v>12</v>
      </c>
      <c r="D27" s="217">
        <f>12+C23+C24+C25+C26+0.5*C27</f>
        <v>65.75</v>
      </c>
      <c r="E27" s="217">
        <f t="shared" si="0"/>
        <v>5.479166666666667</v>
      </c>
      <c r="F27" s="323"/>
      <c r="G27"/>
      <c r="H27"/>
      <c r="I27"/>
      <c r="J27" s="215" t="s">
        <v>114</v>
      </c>
      <c r="K27" s="217">
        <f t="shared" si="1"/>
        <v>30.48</v>
      </c>
      <c r="L27" s="217">
        <f t="shared" si="2"/>
        <v>167.005</v>
      </c>
      <c r="M27" s="217">
        <f t="shared" si="3"/>
        <v>1.67005</v>
      </c>
      <c r="N27" s="218"/>
      <c r="O27" s="219"/>
      <c r="P27" s="16"/>
      <c r="Q27" s="16"/>
      <c r="R27" s="16"/>
      <c r="S27" s="16"/>
      <c r="T27" s="16"/>
      <c r="U27" s="16"/>
      <c r="V27" s="16"/>
      <c r="W27" s="7"/>
    </row>
    <row r="28" spans="2:23" s="1" customFormat="1" ht="16.5" customHeight="1" thickBot="1">
      <c r="B28" s="215" t="s">
        <v>115</v>
      </c>
      <c r="C28" s="216">
        <v>6</v>
      </c>
      <c r="D28" s="217">
        <f>12+C23+C24+C25+C26+C27+0.5*C28</f>
        <v>74.75</v>
      </c>
      <c r="E28" s="217">
        <f t="shared" si="0"/>
        <v>6.229166666666667</v>
      </c>
      <c r="F28" s="260"/>
      <c r="G28"/>
      <c r="H28"/>
      <c r="I28"/>
      <c r="J28" s="215" t="s">
        <v>115</v>
      </c>
      <c r="K28" s="217">
        <f t="shared" si="1"/>
        <v>15.24</v>
      </c>
      <c r="L28" s="217">
        <f t="shared" si="2"/>
        <v>189.865</v>
      </c>
      <c r="M28" s="217">
        <f t="shared" si="3"/>
        <v>1.8986500000000002</v>
      </c>
      <c r="N28" s="218"/>
      <c r="O28" s="219"/>
      <c r="P28" s="16"/>
      <c r="Q28" s="16"/>
      <c r="R28" s="16"/>
      <c r="S28" s="16"/>
      <c r="T28" s="16"/>
      <c r="U28" s="16"/>
      <c r="V28" s="16"/>
      <c r="W28" s="7"/>
    </row>
    <row r="29" spans="2:23" s="1" customFormat="1" ht="16.5" customHeight="1" thickBot="1">
      <c r="B29" s="215" t="s">
        <v>116</v>
      </c>
      <c r="C29" s="216">
        <v>6</v>
      </c>
      <c r="D29" s="217">
        <f>12+C23+C24+C25+C26+C27+C28+0.5*C29</f>
        <v>80.75</v>
      </c>
      <c r="E29" s="217">
        <f t="shared" si="0"/>
        <v>6.729166666666667</v>
      </c>
      <c r="F29" s="260"/>
      <c r="G29"/>
      <c r="H29"/>
      <c r="I29"/>
      <c r="J29" s="215" t="s">
        <v>116</v>
      </c>
      <c r="K29" s="217">
        <f t="shared" si="1"/>
        <v>15.24</v>
      </c>
      <c r="L29" s="217">
        <f t="shared" si="2"/>
        <v>205.105</v>
      </c>
      <c r="M29" s="217">
        <f t="shared" si="3"/>
        <v>2.05105</v>
      </c>
      <c r="N29" s="218"/>
      <c r="O29" s="178"/>
      <c r="P29" s="47"/>
      <c r="Q29" s="47"/>
      <c r="R29" s="47"/>
      <c r="S29" s="47"/>
      <c r="T29" s="47"/>
      <c r="U29" s="47"/>
      <c r="V29" s="47"/>
      <c r="W29" s="7"/>
    </row>
    <row r="30" spans="2:23" s="1" customFormat="1" ht="16.5" customHeight="1" thickBot="1">
      <c r="B30" s="215" t="s">
        <v>117</v>
      </c>
      <c r="C30" s="216">
        <v>6</v>
      </c>
      <c r="D30" s="217">
        <f>12+C23+C24+C25+C26+C27+C28+C29+0.5*C30</f>
        <v>86.75</v>
      </c>
      <c r="E30" s="217">
        <f t="shared" si="0"/>
        <v>7.229166666666667</v>
      </c>
      <c r="F30" s="260"/>
      <c r="G30"/>
      <c r="H30"/>
      <c r="I30"/>
      <c r="J30" s="215" t="s">
        <v>117</v>
      </c>
      <c r="K30" s="217">
        <f t="shared" si="1"/>
        <v>15.24</v>
      </c>
      <c r="L30" s="217">
        <f t="shared" si="2"/>
        <v>220.345</v>
      </c>
      <c r="M30" s="217">
        <f t="shared" si="3"/>
        <v>2.20345</v>
      </c>
      <c r="N30" s="218"/>
      <c r="O30" s="178"/>
      <c r="P30" s="85"/>
      <c r="Q30" s="47"/>
      <c r="R30" s="47"/>
      <c r="S30" s="47"/>
      <c r="T30" s="47"/>
      <c r="U30" s="47"/>
      <c r="V30" s="47"/>
      <c r="W30" s="7"/>
    </row>
    <row r="31" spans="2:23" s="1" customFormat="1" ht="16.5" customHeight="1" thickBot="1">
      <c r="B31" s="215" t="s">
        <v>118</v>
      </c>
      <c r="C31" s="216">
        <v>6.25</v>
      </c>
      <c r="D31" s="217">
        <f>12+C23+C24+C25+C26+C27+C28+C29+C30+0.5*C31</f>
        <v>92.875</v>
      </c>
      <c r="E31" s="217">
        <f t="shared" si="0"/>
        <v>7.739583333333333</v>
      </c>
      <c r="F31" s="260"/>
      <c r="G31"/>
      <c r="H31"/>
      <c r="I31"/>
      <c r="J31" s="215" t="s">
        <v>118</v>
      </c>
      <c r="K31" s="217">
        <f t="shared" si="1"/>
        <v>15.875</v>
      </c>
      <c r="L31" s="217">
        <f t="shared" si="2"/>
        <v>235.9025</v>
      </c>
      <c r="M31" s="217">
        <f t="shared" si="3"/>
        <v>2.359025</v>
      </c>
      <c r="N31" s="218"/>
      <c r="O31" s="219"/>
      <c r="P31" s="85"/>
      <c r="Q31" s="47"/>
      <c r="R31" s="47"/>
      <c r="S31" s="47"/>
      <c r="T31" s="47"/>
      <c r="U31" s="47"/>
      <c r="V31" s="47"/>
      <c r="W31" s="7"/>
    </row>
    <row r="32" spans="2:23" s="1" customFormat="1" ht="15.75" thickBot="1">
      <c r="B32" s="215" t="s">
        <v>119</v>
      </c>
      <c r="C32" s="221">
        <v>6.21875</v>
      </c>
      <c r="D32" s="217">
        <f>12+C23+C24+C25+C26+C27+C28+C29+C30+C31+0.5*C32</f>
        <v>99.109375</v>
      </c>
      <c r="E32" s="217">
        <f t="shared" si="0"/>
        <v>8.259114583333334</v>
      </c>
      <c r="F32" s="260"/>
      <c r="G32"/>
      <c r="H32"/>
      <c r="I32"/>
      <c r="J32" s="215" t="s">
        <v>119</v>
      </c>
      <c r="K32" s="217">
        <f t="shared" si="1"/>
        <v>15.795625</v>
      </c>
      <c r="L32" s="217">
        <f t="shared" si="2"/>
        <v>251.7378125</v>
      </c>
      <c r="M32" s="217">
        <f t="shared" si="3"/>
        <v>2.517378125</v>
      </c>
      <c r="N32" s="218"/>
      <c r="O32" s="219"/>
      <c r="P32" s="37"/>
      <c r="Q32" s="37"/>
      <c r="R32" s="37"/>
      <c r="S32" s="37"/>
      <c r="T32" s="37"/>
      <c r="U32" s="37"/>
      <c r="V32" s="37"/>
      <c r="W32" s="7"/>
    </row>
    <row r="33" spans="2:23" s="1" customFormat="1" ht="15.75" thickBot="1">
      <c r="B33" s="215" t="s">
        <v>120</v>
      </c>
      <c r="C33" s="216">
        <v>6</v>
      </c>
      <c r="D33" s="217">
        <f>12+C23+C24+C25+C26+C27+C28+C29+C30+C31+C32+0.5*C33</f>
        <v>105.21875</v>
      </c>
      <c r="E33" s="217">
        <f t="shared" si="0"/>
        <v>8.768229166666666</v>
      </c>
      <c r="F33" s="260"/>
      <c r="G33"/>
      <c r="H33"/>
      <c r="I33"/>
      <c r="J33" s="215" t="s">
        <v>120</v>
      </c>
      <c r="K33" s="217">
        <f t="shared" si="1"/>
        <v>15.24</v>
      </c>
      <c r="L33" s="217">
        <f t="shared" si="2"/>
        <v>267.255625</v>
      </c>
      <c r="M33" s="217">
        <f t="shared" si="3"/>
        <v>2.67255625</v>
      </c>
      <c r="N33" s="218"/>
      <c r="O33" s="178"/>
      <c r="P33" s="41"/>
      <c r="Q33" s="39"/>
      <c r="R33" s="38"/>
      <c r="S33" s="40"/>
      <c r="T33" s="38"/>
      <c r="U33" s="38"/>
      <c r="V33" s="38"/>
      <c r="W33" s="7"/>
    </row>
    <row r="34" spans="2:23" s="1" customFormat="1" ht="15.75" thickBot="1">
      <c r="B34" s="215" t="s">
        <v>121</v>
      </c>
      <c r="C34" s="216">
        <v>15.75</v>
      </c>
      <c r="D34" s="217">
        <f>12+C23+C24+C25+C26+C27+C28+C29+C30+C31+C32+C33+0.5*C34</f>
        <v>116.09375</v>
      </c>
      <c r="E34" s="217">
        <f t="shared" si="0"/>
        <v>9.674479166666666</v>
      </c>
      <c r="F34" s="260"/>
      <c r="G34"/>
      <c r="H34"/>
      <c r="I34"/>
      <c r="J34" s="215" t="s">
        <v>121</v>
      </c>
      <c r="K34" s="217">
        <f t="shared" si="1"/>
        <v>40.005</v>
      </c>
      <c r="L34" s="217">
        <f t="shared" si="2"/>
        <v>294.878125</v>
      </c>
      <c r="M34" s="217">
        <f t="shared" si="3"/>
        <v>2.94878125</v>
      </c>
      <c r="N34" s="218"/>
      <c r="O34" s="178"/>
      <c r="P34" s="7"/>
      <c r="Q34" s="42"/>
      <c r="R34" s="42"/>
      <c r="S34" s="42"/>
      <c r="T34" s="42"/>
      <c r="U34" s="42"/>
      <c r="V34" s="42"/>
      <c r="W34" s="7"/>
    </row>
    <row r="35" spans="2:23" s="1" customFormat="1" ht="15.75" thickBot="1">
      <c r="B35" s="215" t="s">
        <v>122</v>
      </c>
      <c r="C35" s="216">
        <v>8.5</v>
      </c>
      <c r="D35" s="217">
        <f>12+C23+C24+C25+C26+C27+C28+C29+C30+C31+C32+C33+C34+0.5*C35</f>
        <v>128.21875</v>
      </c>
      <c r="E35" s="217">
        <f t="shared" si="0"/>
        <v>10.684895833333334</v>
      </c>
      <c r="F35" s="261"/>
      <c r="G35"/>
      <c r="H35"/>
      <c r="I35"/>
      <c r="J35" s="215" t="s">
        <v>122</v>
      </c>
      <c r="K35" s="217">
        <f t="shared" si="1"/>
        <v>21.59</v>
      </c>
      <c r="L35" s="217">
        <f t="shared" si="2"/>
        <v>325.675625</v>
      </c>
      <c r="M35" s="217">
        <f t="shared" si="3"/>
        <v>3.2567562500000005</v>
      </c>
      <c r="N35" s="218"/>
      <c r="O35" s="178"/>
      <c r="P35" s="43"/>
      <c r="Q35" s="38"/>
      <c r="R35" s="38"/>
      <c r="S35" s="38"/>
      <c r="T35" s="38"/>
      <c r="U35" s="38"/>
      <c r="V35" s="38"/>
      <c r="W35" s="7"/>
    </row>
    <row r="36" spans="2:23" s="1" customFormat="1" ht="15.75" thickBot="1">
      <c r="B36" s="215" t="s">
        <v>123</v>
      </c>
      <c r="C36" s="216">
        <v>11.25</v>
      </c>
      <c r="D36" s="217">
        <f>12+C23+C24+C25+C26+C27+C28+C29+C30+C31+C32+C33+C34+C35+0.5*C36</f>
        <v>138.09375</v>
      </c>
      <c r="E36" s="217">
        <f t="shared" si="0"/>
        <v>11.5078125</v>
      </c>
      <c r="F36" s="261"/>
      <c r="G36"/>
      <c r="H36"/>
      <c r="I36"/>
      <c r="J36" s="215" t="s">
        <v>123</v>
      </c>
      <c r="K36" s="217">
        <f t="shared" si="1"/>
        <v>28.575</v>
      </c>
      <c r="L36" s="217">
        <f t="shared" si="2"/>
        <v>350.758125</v>
      </c>
      <c r="M36" s="217">
        <f t="shared" si="3"/>
        <v>3.50758125</v>
      </c>
      <c r="N36" s="218"/>
      <c r="O36" s="178"/>
      <c r="P36" s="7"/>
      <c r="Q36" s="49"/>
      <c r="R36" s="42"/>
      <c r="S36" s="50"/>
      <c r="T36" s="42"/>
      <c r="U36" s="42"/>
      <c r="V36" s="42"/>
      <c r="W36" s="7"/>
    </row>
    <row r="37" spans="2:23" s="1" customFormat="1" ht="15.75" thickBot="1">
      <c r="B37" s="215" t="s">
        <v>124</v>
      </c>
      <c r="C37" s="216">
        <v>25.5</v>
      </c>
      <c r="D37" s="217">
        <f>12+C23+C24+C25+C26+C27+C28+C29+C30+C31+C32+C33+C34+C35+C36+0.5*C37</f>
        <v>156.46875</v>
      </c>
      <c r="E37" s="217">
        <f t="shared" si="0"/>
        <v>13.0390625</v>
      </c>
      <c r="F37" s="260"/>
      <c r="G37"/>
      <c r="H37"/>
      <c r="I37"/>
      <c r="J37" s="215" t="s">
        <v>124</v>
      </c>
      <c r="K37" s="217">
        <f t="shared" si="1"/>
        <v>64.77</v>
      </c>
      <c r="L37" s="217">
        <f t="shared" si="2"/>
        <v>397.430625</v>
      </c>
      <c r="M37" s="217">
        <f t="shared" si="3"/>
        <v>3.97430625</v>
      </c>
      <c r="N37" s="218"/>
      <c r="O37" s="178"/>
      <c r="P37" s="44"/>
      <c r="Q37" s="39"/>
      <c r="R37" s="38"/>
      <c r="S37" s="38"/>
      <c r="T37" s="38"/>
      <c r="U37" s="38"/>
      <c r="V37" s="38"/>
      <c r="W37" s="7"/>
    </row>
    <row r="38" spans="2:67" s="1" customFormat="1" ht="19.5" thickBot="1">
      <c r="B38" s="215" t="s">
        <v>125</v>
      </c>
      <c r="C38" s="216">
        <v>16</v>
      </c>
      <c r="D38" s="217">
        <f>12+C23+C24+C25+C26+C27+C28+C29+C30+C31+C32+C33+C34+C35+C36+C37+0.5*C38</f>
        <v>177.21875</v>
      </c>
      <c r="E38" s="217">
        <f t="shared" si="0"/>
        <v>14.768229166666666</v>
      </c>
      <c r="F38" s="260"/>
      <c r="G38" s="176"/>
      <c r="J38" s="215" t="s">
        <v>125</v>
      </c>
      <c r="K38" s="217">
        <f t="shared" si="1"/>
        <v>40.64</v>
      </c>
      <c r="L38" s="217">
        <f t="shared" si="2"/>
        <v>450.135625</v>
      </c>
      <c r="M38" s="217">
        <f t="shared" si="3"/>
        <v>4.50135625</v>
      </c>
      <c r="N38" s="218"/>
      <c r="O38" s="178"/>
      <c r="P38" s="16"/>
      <c r="Q38" s="16"/>
      <c r="R38" s="16"/>
      <c r="S38" s="16"/>
      <c r="T38" s="16"/>
      <c r="U38" s="16"/>
      <c r="V38" s="16"/>
      <c r="W38" s="7"/>
      <c r="BO38" s="8"/>
    </row>
    <row r="39" spans="2:66" s="1" customFormat="1" ht="16.5" thickBot="1">
      <c r="B39" s="215" t="s">
        <v>126</v>
      </c>
      <c r="C39" s="216">
        <v>20</v>
      </c>
      <c r="D39" s="217">
        <f>12+C23+C24+C25+C26+C27+C28+C29+C30+C31+C32+C33+C34+C35+C36+C37+C38+0.5*C39</f>
        <v>195.21875</v>
      </c>
      <c r="E39" s="217">
        <f t="shared" si="0"/>
        <v>16.268229166666668</v>
      </c>
      <c r="F39" s="260"/>
      <c r="J39" s="215" t="s">
        <v>126</v>
      </c>
      <c r="K39" s="217">
        <f t="shared" si="1"/>
        <v>50.8</v>
      </c>
      <c r="L39" s="217">
        <f t="shared" si="2"/>
        <v>495.85562500000003</v>
      </c>
      <c r="M39" s="217">
        <f t="shared" si="3"/>
        <v>4.95855625</v>
      </c>
      <c r="N39" s="218"/>
      <c r="O39" s="178"/>
      <c r="P39" s="47"/>
      <c r="Q39" s="47"/>
      <c r="R39" s="47"/>
      <c r="S39" s="47"/>
      <c r="T39" s="47"/>
      <c r="U39" s="47"/>
      <c r="V39" s="47"/>
      <c r="W39" s="7"/>
      <c r="BN39" s="8"/>
    </row>
    <row r="40" spans="2:66" s="1" customFormat="1" ht="16.5" thickBot="1">
      <c r="B40" s="215" t="s">
        <v>127</v>
      </c>
      <c r="C40" s="216">
        <v>24</v>
      </c>
      <c r="D40" s="217">
        <f>12+C23+C24+C25+C26+C27+C28+C29+C30+C31+C32+C33+C34+C35+C36+C37+C38+C39+0.5*C40</f>
        <v>217.21875</v>
      </c>
      <c r="E40" s="217">
        <f t="shared" si="0"/>
        <v>18.1015625</v>
      </c>
      <c r="F40" s="260"/>
      <c r="J40" s="215" t="s">
        <v>127</v>
      </c>
      <c r="K40" s="217">
        <f t="shared" si="1"/>
        <v>60.96</v>
      </c>
      <c r="L40" s="217">
        <f t="shared" si="2"/>
        <v>551.735625</v>
      </c>
      <c r="M40" s="217">
        <f t="shared" si="3"/>
        <v>5.517356250000001</v>
      </c>
      <c r="N40" s="218"/>
      <c r="O40" s="178"/>
      <c r="P40" s="85"/>
      <c r="Q40" s="47"/>
      <c r="R40" s="47"/>
      <c r="S40" s="47"/>
      <c r="T40" s="47"/>
      <c r="U40" s="47"/>
      <c r="V40" s="47"/>
      <c r="W40" s="7"/>
      <c r="BN40" s="9"/>
    </row>
    <row r="41" spans="2:66" ht="18.75">
      <c r="B41" s="176"/>
      <c r="C41" s="176"/>
      <c r="D41" s="177"/>
      <c r="E41" s="178"/>
      <c r="F41" s="7"/>
      <c r="J41" s="176"/>
      <c r="K41" s="176"/>
      <c r="L41" s="177"/>
      <c r="M41" s="178"/>
      <c r="N41" s="7"/>
      <c r="P41" s="16"/>
      <c r="Q41" s="16"/>
      <c r="R41" s="16"/>
      <c r="S41" s="16"/>
      <c r="T41" s="16"/>
      <c r="U41" s="47"/>
      <c r="V41" s="47"/>
      <c r="BN41" s="9"/>
    </row>
    <row r="42" spans="2:22" ht="18.75">
      <c r="B42" s="288" t="s">
        <v>213</v>
      </c>
      <c r="C42" s="289"/>
      <c r="D42" s="290"/>
      <c r="E42" s="291"/>
      <c r="F42" s="7"/>
      <c r="J42" s="176"/>
      <c r="K42" s="176"/>
      <c r="L42" s="177"/>
      <c r="M42" s="178"/>
      <c r="N42" s="7"/>
      <c r="P42" s="20"/>
      <c r="Q42" s="20"/>
      <c r="R42" s="20"/>
      <c r="S42" s="20"/>
      <c r="T42" s="20"/>
      <c r="U42" s="37"/>
      <c r="V42" s="37"/>
    </row>
    <row r="43" spans="10:67" s="1" customFormat="1" ht="15.75">
      <c r="J43" s="183" t="s">
        <v>144</v>
      </c>
      <c r="O43" s="7"/>
      <c r="P43" s="20"/>
      <c r="Q43" s="20"/>
      <c r="R43" s="20"/>
      <c r="S43" s="20"/>
      <c r="T43" s="20"/>
      <c r="U43" s="38"/>
      <c r="V43" s="38"/>
      <c r="W43" s="7"/>
      <c r="BO43" s="7"/>
    </row>
    <row r="44" spans="2:67" s="1" customFormat="1" ht="12.75">
      <c r="B44" s="77" t="s">
        <v>326</v>
      </c>
      <c r="J44" s="77" t="s">
        <v>327</v>
      </c>
      <c r="Q44" s="7"/>
      <c r="R44" s="7"/>
      <c r="S44" s="7"/>
      <c r="T44" s="7"/>
      <c r="U44" s="38"/>
      <c r="V44" s="38"/>
      <c r="W44" s="7"/>
      <c r="BO44" s="7"/>
    </row>
    <row r="45" spans="2:67" s="1" customFormat="1" ht="13.5" thickBot="1">
      <c r="B45" s="1" t="s">
        <v>232</v>
      </c>
      <c r="J45" s="1" t="s">
        <v>188</v>
      </c>
      <c r="Q45" s="47"/>
      <c r="R45" s="47"/>
      <c r="S45" s="47"/>
      <c r="T45" s="47"/>
      <c r="U45" s="38"/>
      <c r="V45" s="38"/>
      <c r="W45" s="7"/>
      <c r="BO45" s="7"/>
    </row>
    <row r="46" spans="2:23" s="1" customFormat="1" ht="13.5" thickTop="1">
      <c r="B46" s="582" t="s">
        <v>177</v>
      </c>
      <c r="C46" s="583"/>
      <c r="D46" s="584"/>
      <c r="E46" s="201"/>
      <c r="F46" s="582" t="s">
        <v>178</v>
      </c>
      <c r="G46" s="583"/>
      <c r="H46" s="584"/>
      <c r="J46" s="582" t="s">
        <v>177</v>
      </c>
      <c r="K46" s="583"/>
      <c r="L46" s="584"/>
      <c r="M46" s="201"/>
      <c r="N46" s="582" t="s">
        <v>178</v>
      </c>
      <c r="O46" s="583"/>
      <c r="P46" s="584"/>
      <c r="Q46" s="37"/>
      <c r="R46" s="37"/>
      <c r="S46" s="37"/>
      <c r="T46" s="37"/>
      <c r="U46" s="38"/>
      <c r="V46" s="38"/>
      <c r="W46" s="7"/>
    </row>
    <row r="47" spans="2:22" ht="13.5" customHeight="1">
      <c r="B47" s="197"/>
      <c r="C47" s="195"/>
      <c r="D47" s="198"/>
      <c r="E47" s="202"/>
      <c r="F47" s="197"/>
      <c r="G47" s="179"/>
      <c r="H47" s="198"/>
      <c r="J47" s="197"/>
      <c r="K47" s="195"/>
      <c r="L47" s="198"/>
      <c r="M47" s="202"/>
      <c r="N47" s="197"/>
      <c r="O47" s="179"/>
      <c r="P47" s="198"/>
      <c r="Q47" s="39"/>
      <c r="R47" s="38"/>
      <c r="S47" s="38"/>
      <c r="T47" s="38"/>
      <c r="U47" s="38"/>
      <c r="V47" s="38"/>
    </row>
    <row r="48" spans="2:76" ht="13.5" customHeight="1">
      <c r="B48" s="199"/>
      <c r="C48" s="196" t="s">
        <v>175</v>
      </c>
      <c r="D48" s="200" t="s">
        <v>176</v>
      </c>
      <c r="E48" s="202"/>
      <c r="F48" s="197"/>
      <c r="G48" s="196" t="s">
        <v>175</v>
      </c>
      <c r="H48" s="200" t="s">
        <v>176</v>
      </c>
      <c r="J48" s="199"/>
      <c r="K48" s="196" t="s">
        <v>175</v>
      </c>
      <c r="L48" s="200" t="s">
        <v>176</v>
      </c>
      <c r="M48" s="202"/>
      <c r="N48" s="197"/>
      <c r="O48" s="196" t="s">
        <v>175</v>
      </c>
      <c r="P48" s="200" t="s">
        <v>176</v>
      </c>
      <c r="Q48" s="39"/>
      <c r="R48" s="38"/>
      <c r="S48" s="38"/>
      <c r="T48" s="38"/>
      <c r="U48" s="38"/>
      <c r="V48" s="3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2:76" ht="16.5" thickBot="1">
      <c r="B49" s="204"/>
      <c r="C49" s="205" t="s">
        <v>133</v>
      </c>
      <c r="D49" s="206" t="s">
        <v>134</v>
      </c>
      <c r="E49" s="202"/>
      <c r="F49" s="210"/>
      <c r="G49" s="205" t="s">
        <v>133</v>
      </c>
      <c r="H49" s="206" t="s">
        <v>134</v>
      </c>
      <c r="J49" s="204"/>
      <c r="K49" s="205" t="s">
        <v>182</v>
      </c>
      <c r="L49" s="206" t="s">
        <v>182</v>
      </c>
      <c r="M49" s="202"/>
      <c r="N49" s="210"/>
      <c r="O49" s="205" t="s">
        <v>182</v>
      </c>
      <c r="P49" s="206" t="s">
        <v>181</v>
      </c>
      <c r="R49" s="51"/>
      <c r="S49" s="253"/>
      <c r="U49" s="38"/>
      <c r="V49" s="38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6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9"/>
      <c r="BN49" s="29"/>
      <c r="BO49" s="30"/>
      <c r="BP49" s="29"/>
      <c r="BQ49" s="29"/>
      <c r="BR49" s="29"/>
      <c r="BS49" s="29"/>
      <c r="BT49" s="29"/>
      <c r="BU49" s="29"/>
      <c r="BV49" s="29"/>
      <c r="BW49" s="29"/>
      <c r="BX49" s="29"/>
    </row>
    <row r="50" spans="2:76" ht="14.25" thickBot="1" thickTop="1">
      <c r="B50" s="207" t="s">
        <v>137</v>
      </c>
      <c r="C50" s="385"/>
      <c r="D50" s="385"/>
      <c r="E50" s="202"/>
      <c r="F50" s="207" t="s">
        <v>140</v>
      </c>
      <c r="G50" s="385"/>
      <c r="H50" s="385"/>
      <c r="J50" s="207" t="s">
        <v>135</v>
      </c>
      <c r="K50" s="208"/>
      <c r="L50" s="208"/>
      <c r="M50" s="202"/>
      <c r="N50" s="207" t="s">
        <v>179</v>
      </c>
      <c r="O50" s="208"/>
      <c r="P50" s="208"/>
      <c r="R50" s="53"/>
      <c r="S50" s="253"/>
      <c r="U50" s="38"/>
      <c r="V50" s="38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</row>
    <row r="51" spans="2:76" ht="14.25" thickBot="1" thickTop="1">
      <c r="B51" s="207" t="s">
        <v>135</v>
      </c>
      <c r="C51" s="385"/>
      <c r="D51" s="385"/>
      <c r="E51" s="202"/>
      <c r="F51" s="207" t="s">
        <v>139</v>
      </c>
      <c r="G51" s="385"/>
      <c r="H51" s="385"/>
      <c r="J51" s="207" t="s">
        <v>136</v>
      </c>
      <c r="K51" s="208"/>
      <c r="L51" s="208"/>
      <c r="M51" s="202"/>
      <c r="N51" s="207" t="s">
        <v>139</v>
      </c>
      <c r="O51" s="208"/>
      <c r="P51" s="208"/>
      <c r="R51" s="53"/>
      <c r="S51" s="54"/>
      <c r="T51" s="36"/>
      <c r="U51" s="38"/>
      <c r="V51" s="3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</row>
    <row r="52" spans="2:76" ht="13.5" customHeight="1" thickBot="1" thickTop="1">
      <c r="B52" s="207" t="s">
        <v>138</v>
      </c>
      <c r="C52" s="385"/>
      <c r="D52" s="385"/>
      <c r="E52" s="202"/>
      <c r="F52" s="207" t="s">
        <v>141</v>
      </c>
      <c r="G52" s="385"/>
      <c r="H52" s="385"/>
      <c r="I52" s="31"/>
      <c r="J52" s="207" t="s">
        <v>137</v>
      </c>
      <c r="K52" s="208"/>
      <c r="L52" s="208"/>
      <c r="M52" s="202"/>
      <c r="N52" s="207" t="s">
        <v>140</v>
      </c>
      <c r="O52" s="208"/>
      <c r="P52" s="208"/>
      <c r="R52" s="51"/>
      <c r="S52" s="55"/>
      <c r="U52" s="38"/>
      <c r="V52" s="38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2:76" ht="13.5" customHeight="1" thickBot="1" thickTop="1">
      <c r="B53" s="207" t="s">
        <v>136</v>
      </c>
      <c r="C53" s="385"/>
      <c r="D53" s="385"/>
      <c r="E53" s="203"/>
      <c r="F53" s="207" t="s">
        <v>179</v>
      </c>
      <c r="G53" s="385"/>
      <c r="H53" s="385"/>
      <c r="I53" s="31"/>
      <c r="J53" s="207" t="s">
        <v>138</v>
      </c>
      <c r="K53" s="208"/>
      <c r="L53" s="208"/>
      <c r="M53" s="203"/>
      <c r="N53" s="207" t="s">
        <v>141</v>
      </c>
      <c r="O53" s="208"/>
      <c r="P53" s="208"/>
      <c r="R53" s="53"/>
      <c r="S53" s="55"/>
      <c r="U53" s="42"/>
      <c r="V53" s="4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9:76" ht="15.75" customHeight="1" thickBot="1" thickTop="1">
      <c r="I54" s="31"/>
      <c r="J54" s="68"/>
      <c r="L54" s="7"/>
      <c r="O54" s="53"/>
      <c r="P54" s="253"/>
      <c r="R54" s="53"/>
      <c r="S54" s="25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2:76" ht="15.75" thickBot="1">
      <c r="B55" s="234" t="s">
        <v>184</v>
      </c>
      <c r="C55" s="585" t="s">
        <v>305</v>
      </c>
      <c r="D55" s="586"/>
      <c r="E55" s="586"/>
      <c r="F55" s="586"/>
      <c r="G55" s="587"/>
      <c r="H55" s="19"/>
      <c r="I55" s="71"/>
      <c r="J55" s="234" t="s">
        <v>184</v>
      </c>
      <c r="K55" s="585" t="s">
        <v>305</v>
      </c>
      <c r="L55" s="586"/>
      <c r="M55" s="586"/>
      <c r="N55" s="586"/>
      <c r="O55" s="587"/>
      <c r="P55" s="236"/>
      <c r="R55" s="51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9:76" ht="16.5" customHeight="1">
      <c r="I56" s="71"/>
      <c r="J56" s="72"/>
      <c r="L56" s="7"/>
      <c r="O56" s="51"/>
      <c r="R56" s="51"/>
      <c r="T56" s="56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2:76" ht="18.75">
      <c r="B57" s="288" t="s">
        <v>214</v>
      </c>
      <c r="C57" s="289"/>
      <c r="D57" s="290"/>
      <c r="E57" s="291"/>
      <c r="G57" s="321"/>
      <c r="H57" s="321"/>
      <c r="I57" s="321"/>
      <c r="J57" s="322"/>
      <c r="L57" s="7"/>
      <c r="O57" s="31"/>
      <c r="P57" s="31"/>
      <c r="R57" s="31"/>
      <c r="S57" s="31"/>
      <c r="T57" s="31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9:76" ht="12.75">
      <c r="I58" s="71"/>
      <c r="J58" s="72"/>
      <c r="L58" s="7"/>
      <c r="O58" s="31"/>
      <c r="P58" s="31"/>
      <c r="R58" s="31"/>
      <c r="S58" s="31"/>
      <c r="T58" s="31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7:79" ht="13.5" thickBot="1">
      <c r="G59" s="7"/>
      <c r="H59" s="7"/>
      <c r="L59" s="7"/>
      <c r="P59" s="31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</row>
    <row r="60" spans="2:16" ht="15.75" thickBot="1">
      <c r="B60" s="332" t="s">
        <v>234</v>
      </c>
      <c r="C60" s="585"/>
      <c r="D60" s="586"/>
      <c r="E60" s="586"/>
      <c r="F60" s="586"/>
      <c r="G60" s="587"/>
      <c r="H60" s="7"/>
      <c r="K60" s="7"/>
      <c r="L60" s="7"/>
      <c r="N60" s="7"/>
      <c r="P60" s="31"/>
    </row>
    <row r="61" spans="7:19" ht="12.75">
      <c r="G61" s="5"/>
      <c r="H61" s="15"/>
      <c r="K61" s="7"/>
      <c r="L61" s="7"/>
      <c r="N61" s="7"/>
      <c r="O61" s="51"/>
      <c r="P61" s="253"/>
      <c r="R61" s="51"/>
      <c r="S61" s="253"/>
    </row>
    <row r="62" spans="3:19" ht="12.75">
      <c r="C62" s="69"/>
      <c r="D62" s="507"/>
      <c r="E62" s="507"/>
      <c r="F62" s="507"/>
      <c r="G62" s="4"/>
      <c r="K62" s="7"/>
      <c r="L62" s="7"/>
      <c r="N62" s="7"/>
      <c r="O62" s="53"/>
      <c r="P62" s="253"/>
      <c r="R62" s="53"/>
      <c r="S62" s="253"/>
    </row>
    <row r="63" spans="4:20" ht="13.5" customHeight="1">
      <c r="D63" s="31"/>
      <c r="E63" s="68"/>
      <c r="G63" s="51"/>
      <c r="H63" s="7"/>
      <c r="I63" s="31"/>
      <c r="J63" s="68"/>
      <c r="K63" s="7"/>
      <c r="L63" s="7"/>
      <c r="N63" s="7"/>
      <c r="O63" s="53"/>
      <c r="P63" s="57"/>
      <c r="R63" s="53"/>
      <c r="S63" s="58"/>
      <c r="T63" s="36"/>
    </row>
    <row r="64" spans="4:19" ht="13.5" customHeight="1">
      <c r="D64" s="31"/>
      <c r="E64" s="68"/>
      <c r="G64" s="31"/>
      <c r="H64" s="31"/>
      <c r="I64" s="31"/>
      <c r="J64" s="68"/>
      <c r="K64" s="7"/>
      <c r="L64" s="7"/>
      <c r="N64" s="7"/>
      <c r="O64" s="51"/>
      <c r="P64" s="59"/>
      <c r="R64" s="51"/>
      <c r="S64" s="60"/>
    </row>
    <row r="65" spans="4:19" ht="15.75" customHeight="1">
      <c r="D65" s="31"/>
      <c r="E65" s="68"/>
      <c r="G65" s="31"/>
      <c r="H65" s="31"/>
      <c r="I65" s="31"/>
      <c r="J65" s="68"/>
      <c r="K65" s="7"/>
      <c r="L65" s="7"/>
      <c r="N65" s="7"/>
      <c r="O65" s="53"/>
      <c r="P65" s="59"/>
      <c r="R65" s="53"/>
      <c r="S65" s="60"/>
    </row>
    <row r="66" spans="4:19" ht="12.75">
      <c r="D66" s="71"/>
      <c r="E66" s="72"/>
      <c r="G66" s="32"/>
      <c r="H66" s="32"/>
      <c r="I66" s="71"/>
      <c r="J66" s="72"/>
      <c r="K66" s="7"/>
      <c r="L66" s="7"/>
      <c r="N66" s="7"/>
      <c r="O66" s="53"/>
      <c r="P66" s="253"/>
      <c r="R66" s="53"/>
      <c r="S66" s="253"/>
    </row>
    <row r="67" spans="4:18" ht="13.5" customHeight="1">
      <c r="D67" s="71"/>
      <c r="E67" s="72"/>
      <c r="G67" s="32"/>
      <c r="H67" s="32"/>
      <c r="I67" s="71"/>
      <c r="J67" s="72"/>
      <c r="K67" s="7"/>
      <c r="L67" s="7"/>
      <c r="N67" s="7"/>
      <c r="O67" s="51"/>
      <c r="R67" s="51"/>
    </row>
    <row r="68" spans="4:79" s="1" customFormat="1" ht="13.5" customHeight="1">
      <c r="D68" s="71"/>
      <c r="E68" s="72"/>
      <c r="G68" s="32"/>
      <c r="H68" s="32"/>
      <c r="I68" s="71"/>
      <c r="J68" s="72"/>
      <c r="K68" s="7"/>
      <c r="L68" s="7"/>
      <c r="M68" s="7"/>
      <c r="N68" s="7"/>
      <c r="O68" s="51"/>
      <c r="P68" s="7"/>
      <c r="Q68" s="7"/>
      <c r="R68" s="51"/>
      <c r="S68" s="7"/>
      <c r="T68" s="5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</row>
    <row r="69" spans="4:79" s="1" customFormat="1" ht="15.75" customHeight="1">
      <c r="D69" s="71"/>
      <c r="E69" s="72"/>
      <c r="G69" s="32"/>
      <c r="H69" s="32"/>
      <c r="I69" s="71"/>
      <c r="J69" s="72"/>
      <c r="K69" s="7"/>
      <c r="L69" s="7"/>
      <c r="M69" s="7"/>
      <c r="N69" s="7"/>
      <c r="O69" s="31"/>
      <c r="P69" s="31"/>
      <c r="Q69" s="7"/>
      <c r="R69" s="31"/>
      <c r="S69" s="31"/>
      <c r="T69" s="3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</row>
    <row r="70" spans="4:79" s="1" customFormat="1" ht="12.75">
      <c r="D70" s="71"/>
      <c r="E70" s="72"/>
      <c r="G70" s="32"/>
      <c r="H70" s="32"/>
      <c r="I70" s="71"/>
      <c r="J70" s="72"/>
      <c r="K70" s="7"/>
      <c r="L70" s="7"/>
      <c r="M70" s="7"/>
      <c r="N70" s="7"/>
      <c r="O70" s="31"/>
      <c r="P70" s="31"/>
      <c r="Q70" s="7"/>
      <c r="R70" s="31"/>
      <c r="S70" s="31"/>
      <c r="T70" s="31"/>
      <c r="U70" s="254"/>
      <c r="V70" s="254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</row>
    <row r="71" spans="2:79" s="1" customFormat="1" ht="12.75">
      <c r="B71" s="32"/>
      <c r="C71" s="32"/>
      <c r="D71" s="71"/>
      <c r="E71" s="72"/>
      <c r="G71" s="32"/>
      <c r="H71" s="32"/>
      <c r="I71" s="71"/>
      <c r="J71" s="72"/>
      <c r="K71" s="7"/>
      <c r="L71" s="7"/>
      <c r="M71" s="7"/>
      <c r="N71" s="7"/>
      <c r="O71" s="32"/>
      <c r="P71" s="32"/>
      <c r="Q71" s="7"/>
      <c r="R71" s="32"/>
      <c r="S71" s="32"/>
      <c r="T71" s="3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</row>
    <row r="72" spans="2:79" s="1" customFormat="1" ht="12.75">
      <c r="B72" s="32"/>
      <c r="C72" s="32"/>
      <c r="D72" s="71"/>
      <c r="E72" s="72"/>
      <c r="G72" s="32"/>
      <c r="H72" s="32"/>
      <c r="I72" s="71"/>
      <c r="J72" s="72"/>
      <c r="K72" s="7"/>
      <c r="L72" s="7"/>
      <c r="M72" s="7"/>
      <c r="N72" s="7"/>
      <c r="O72" s="32"/>
      <c r="P72" s="32"/>
      <c r="Q72" s="7"/>
      <c r="R72" s="32"/>
      <c r="S72" s="32"/>
      <c r="T72" s="3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</row>
    <row r="73" spans="2:79" s="1" customFormat="1" ht="12.75">
      <c r="B73" s="32"/>
      <c r="C73" s="32"/>
      <c r="D73" s="71"/>
      <c r="E73" s="72"/>
      <c r="G73" s="32"/>
      <c r="H73" s="32"/>
      <c r="I73" s="71"/>
      <c r="J73" s="72"/>
      <c r="K73" s="7"/>
      <c r="L73" s="7"/>
      <c r="M73" s="7"/>
      <c r="N73" s="7"/>
      <c r="O73" s="32"/>
      <c r="P73" s="32"/>
      <c r="Q73" s="7"/>
      <c r="R73" s="32"/>
      <c r="S73" s="32"/>
      <c r="T73" s="3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</row>
    <row r="74" spans="2:79" s="1" customFormat="1" ht="12.75">
      <c r="B74" s="32"/>
      <c r="C74" s="32"/>
      <c r="D74" s="71"/>
      <c r="E74" s="72"/>
      <c r="G74" s="32"/>
      <c r="H74" s="32"/>
      <c r="I74" s="71"/>
      <c r="J74" s="72"/>
      <c r="K74" s="7"/>
      <c r="L74" s="7"/>
      <c r="M74" s="7"/>
      <c r="N74" s="7"/>
      <c r="O74" s="32"/>
      <c r="P74" s="32"/>
      <c r="Q74" s="7"/>
      <c r="R74" s="32"/>
      <c r="S74" s="32"/>
      <c r="T74" s="33"/>
      <c r="U74" s="36"/>
      <c r="V74" s="36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</row>
    <row r="75" spans="2:79" s="1" customFormat="1" ht="12.75">
      <c r="B75" s="32"/>
      <c r="C75" s="32"/>
      <c r="D75" s="71"/>
      <c r="E75" s="72"/>
      <c r="G75" s="32"/>
      <c r="H75" s="32"/>
      <c r="I75" s="71"/>
      <c r="J75" s="72"/>
      <c r="K75" s="7"/>
      <c r="L75" s="7"/>
      <c r="M75" s="7"/>
      <c r="N75" s="7"/>
      <c r="O75" s="32"/>
      <c r="P75" s="32"/>
      <c r="Q75" s="7"/>
      <c r="R75" s="32"/>
      <c r="S75" s="32"/>
      <c r="T75" s="33"/>
      <c r="U75" s="36"/>
      <c r="V75" s="3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</row>
    <row r="76" spans="2:79" s="1" customFormat="1" ht="12.75">
      <c r="B76" s="32"/>
      <c r="C76" s="32"/>
      <c r="D76" s="71"/>
      <c r="E76" s="72"/>
      <c r="G76" s="32"/>
      <c r="H76" s="32"/>
      <c r="I76" s="71"/>
      <c r="J76" s="72"/>
      <c r="K76" s="7"/>
      <c r="L76" s="7"/>
      <c r="M76" s="7"/>
      <c r="N76" s="7"/>
      <c r="O76" s="32"/>
      <c r="P76" s="32"/>
      <c r="Q76" s="7"/>
      <c r="R76" s="32"/>
      <c r="S76" s="32"/>
      <c r="T76" s="3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</row>
    <row r="77" spans="2:79" s="1" customFormat="1" ht="12.75">
      <c r="B77" s="32"/>
      <c r="C77" s="32"/>
      <c r="D77" s="71"/>
      <c r="E77" s="72"/>
      <c r="G77" s="32"/>
      <c r="H77" s="32"/>
      <c r="I77" s="71"/>
      <c r="J77" s="72"/>
      <c r="K77" s="7"/>
      <c r="L77" s="7"/>
      <c r="M77" s="7"/>
      <c r="N77" s="7"/>
      <c r="O77" s="32"/>
      <c r="P77" s="32"/>
      <c r="Q77" s="7"/>
      <c r="R77" s="32"/>
      <c r="S77" s="32"/>
      <c r="T77" s="3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</row>
    <row r="78" spans="2:79" s="1" customFormat="1" ht="12.75">
      <c r="B78" s="32"/>
      <c r="C78" s="32"/>
      <c r="D78" s="71"/>
      <c r="E78" s="72"/>
      <c r="G78" s="32"/>
      <c r="H78" s="32"/>
      <c r="I78" s="71"/>
      <c r="J78" s="72"/>
      <c r="K78" s="7"/>
      <c r="L78" s="7"/>
      <c r="M78" s="7"/>
      <c r="N78" s="7"/>
      <c r="O78" s="32"/>
      <c r="P78" s="32"/>
      <c r="Q78" s="7"/>
      <c r="R78" s="32"/>
      <c r="S78" s="32"/>
      <c r="T78" s="3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</row>
    <row r="79" spans="2:79" s="1" customFormat="1" ht="12.75">
      <c r="B79" s="32"/>
      <c r="C79" s="32"/>
      <c r="D79" s="71"/>
      <c r="E79" s="72"/>
      <c r="G79" s="32"/>
      <c r="H79" s="32"/>
      <c r="I79" s="71"/>
      <c r="J79" s="72"/>
      <c r="K79" s="7"/>
      <c r="L79" s="7"/>
      <c r="M79" s="7"/>
      <c r="N79" s="7"/>
      <c r="O79" s="32"/>
      <c r="P79" s="32"/>
      <c r="Q79" s="7"/>
      <c r="R79" s="32"/>
      <c r="S79" s="32"/>
      <c r="T79" s="3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</row>
    <row r="80" spans="2:79" s="1" customFormat="1" ht="12.75">
      <c r="B80" s="32"/>
      <c r="C80" s="32"/>
      <c r="D80" s="71"/>
      <c r="E80" s="72"/>
      <c r="G80" s="32"/>
      <c r="H80" s="32"/>
      <c r="I80" s="71"/>
      <c r="J80" s="72"/>
      <c r="K80" s="7"/>
      <c r="L80" s="7"/>
      <c r="M80" s="7"/>
      <c r="N80" s="7"/>
      <c r="O80" s="32"/>
      <c r="P80" s="32"/>
      <c r="Q80" s="7"/>
      <c r="R80" s="32"/>
      <c r="S80" s="32"/>
      <c r="T80" s="3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</row>
    <row r="81" spans="2:79" s="1" customFormat="1" ht="12.75">
      <c r="B81" s="32"/>
      <c r="C81" s="32"/>
      <c r="D81" s="71"/>
      <c r="E81" s="72"/>
      <c r="G81" s="32"/>
      <c r="H81" s="32"/>
      <c r="I81" s="71"/>
      <c r="J81" s="72"/>
      <c r="K81" s="7"/>
      <c r="L81" s="7"/>
      <c r="M81" s="7"/>
      <c r="N81" s="7"/>
      <c r="O81" s="32"/>
      <c r="P81" s="32"/>
      <c r="Q81" s="7"/>
      <c r="R81" s="32"/>
      <c r="S81" s="32"/>
      <c r="T81" s="3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</row>
    <row r="82" spans="2:79" s="1" customFormat="1" ht="12.75">
      <c r="B82" s="32"/>
      <c r="C82" s="32"/>
      <c r="D82" s="71"/>
      <c r="E82" s="72"/>
      <c r="G82" s="32"/>
      <c r="H82" s="32"/>
      <c r="I82" s="71"/>
      <c r="J82" s="72"/>
      <c r="K82" s="7"/>
      <c r="L82" s="7"/>
      <c r="M82" s="7"/>
      <c r="N82" s="7"/>
      <c r="O82" s="32"/>
      <c r="P82" s="32"/>
      <c r="Q82" s="7"/>
      <c r="R82" s="32"/>
      <c r="S82" s="32"/>
      <c r="T82" s="3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</row>
    <row r="83" spans="2:79" s="1" customFormat="1" ht="12.75">
      <c r="B83" s="32"/>
      <c r="C83" s="32"/>
      <c r="D83" s="71"/>
      <c r="E83" s="72"/>
      <c r="G83" s="32"/>
      <c r="H83" s="32"/>
      <c r="I83" s="71"/>
      <c r="J83" s="72"/>
      <c r="K83" s="7"/>
      <c r="L83" s="7"/>
      <c r="M83" s="7"/>
      <c r="N83" s="7"/>
      <c r="O83" s="32"/>
      <c r="P83" s="32"/>
      <c r="Q83" s="7"/>
      <c r="R83" s="32"/>
      <c r="S83" s="32"/>
      <c r="T83" s="3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</row>
    <row r="84" spans="2:79" s="1" customFormat="1" ht="12.75">
      <c r="B84" s="32"/>
      <c r="C84" s="32"/>
      <c r="D84" s="71"/>
      <c r="E84" s="72"/>
      <c r="G84" s="32"/>
      <c r="H84" s="32"/>
      <c r="I84" s="71"/>
      <c r="J84" s="72"/>
      <c r="K84" s="7"/>
      <c r="L84" s="7"/>
      <c r="M84" s="7"/>
      <c r="N84" s="7"/>
      <c r="O84" s="32"/>
      <c r="P84" s="32"/>
      <c r="Q84" s="7"/>
      <c r="R84" s="32"/>
      <c r="S84" s="32"/>
      <c r="T84" s="3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</row>
    <row r="85" spans="2:79" s="1" customFormat="1" ht="12.75">
      <c r="B85" s="32"/>
      <c r="C85" s="32"/>
      <c r="D85" s="71"/>
      <c r="E85" s="72"/>
      <c r="G85" s="32"/>
      <c r="H85" s="32"/>
      <c r="I85" s="71"/>
      <c r="J85" s="72"/>
      <c r="K85" s="7"/>
      <c r="L85" s="7"/>
      <c r="M85" s="7"/>
      <c r="N85" s="7"/>
      <c r="O85" s="32"/>
      <c r="P85" s="32"/>
      <c r="Q85" s="7"/>
      <c r="R85" s="32"/>
      <c r="S85" s="32"/>
      <c r="T85" s="3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</row>
    <row r="86" spans="2:79" s="1" customFormat="1" ht="12.75">
      <c r="B86" s="7"/>
      <c r="C86" s="31"/>
      <c r="D86" s="7"/>
      <c r="K86" s="7"/>
      <c r="L86" s="7"/>
      <c r="M86" s="7"/>
      <c r="N86" s="7"/>
      <c r="O86" s="32"/>
      <c r="P86" s="32"/>
      <c r="Q86" s="7"/>
      <c r="R86" s="32"/>
      <c r="S86" s="32"/>
      <c r="T86" s="3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</row>
    <row r="87" spans="2:79" s="1" customFormat="1" ht="12.75">
      <c r="B87" s="7"/>
      <c r="C87" s="31"/>
      <c r="D87" s="7"/>
      <c r="K87" s="7"/>
      <c r="L87" s="7"/>
      <c r="M87" s="7"/>
      <c r="N87" s="7"/>
      <c r="O87" s="32"/>
      <c r="P87" s="32"/>
      <c r="Q87" s="7"/>
      <c r="R87" s="32"/>
      <c r="S87" s="32"/>
      <c r="T87" s="33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</row>
    <row r="88" spans="3:79" s="1" customFormat="1" ht="12.75">
      <c r="C88" s="2"/>
      <c r="K88" s="7"/>
      <c r="L88" s="7"/>
      <c r="M88" s="7"/>
      <c r="N88" s="7"/>
      <c r="O88" s="32"/>
      <c r="P88" s="32"/>
      <c r="Q88" s="7"/>
      <c r="R88" s="32"/>
      <c r="S88" s="32"/>
      <c r="T88" s="33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</row>
    <row r="89" spans="2:79" s="1" customFormat="1" ht="12.75">
      <c r="B89" s="4"/>
      <c r="C89" s="15"/>
      <c r="K89" s="7"/>
      <c r="L89" s="7"/>
      <c r="M89" s="7"/>
      <c r="N89" s="7"/>
      <c r="O89" s="32"/>
      <c r="P89" s="32"/>
      <c r="Q89" s="7"/>
      <c r="R89" s="32"/>
      <c r="S89" s="32"/>
      <c r="T89" s="3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</row>
    <row r="90" spans="2:79" s="1" customFormat="1" ht="12.75">
      <c r="B90" s="5"/>
      <c r="C90" s="15"/>
      <c r="K90" s="7"/>
      <c r="L90" s="7"/>
      <c r="M90" s="7"/>
      <c r="N90" s="7"/>
      <c r="O90" s="32"/>
      <c r="P90" s="32"/>
      <c r="Q90" s="7"/>
      <c r="R90" s="32"/>
      <c r="S90" s="32"/>
      <c r="T90" s="3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</row>
    <row r="91" spans="2:79" s="1" customFormat="1" ht="12.75">
      <c r="B91" s="5"/>
      <c r="C91" s="252"/>
      <c r="D91" s="6"/>
      <c r="K91" s="7"/>
      <c r="L91" s="7"/>
      <c r="M91" s="7"/>
      <c r="N91" s="7"/>
      <c r="O91" s="32"/>
      <c r="P91" s="32"/>
      <c r="Q91" s="7"/>
      <c r="R91" s="32"/>
      <c r="S91" s="32"/>
      <c r="T91" s="33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</row>
    <row r="92" spans="11:79" s="1" customFormat="1" ht="15.75">
      <c r="K92" s="7"/>
      <c r="L92" s="7"/>
      <c r="M92" s="7"/>
      <c r="N92" s="7"/>
      <c r="O92" s="12"/>
      <c r="P92" s="45"/>
      <c r="Q92" s="39"/>
      <c r="R92" s="38"/>
      <c r="S92" s="38"/>
      <c r="T92" s="3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</row>
    <row r="93" spans="11:79" s="1" customFormat="1" ht="15.75">
      <c r="K93" s="7"/>
      <c r="L93" s="7"/>
      <c r="M93" s="7"/>
      <c r="N93" s="7"/>
      <c r="O93" s="12"/>
      <c r="P93" s="45"/>
      <c r="Q93" s="39"/>
      <c r="R93" s="38"/>
      <c r="S93" s="38"/>
      <c r="T93" s="38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</row>
    <row r="94" spans="2:79" s="1" customFormat="1" ht="15.75">
      <c r="B94" s="5"/>
      <c r="C94" s="15"/>
      <c r="K94" s="7"/>
      <c r="L94" s="7"/>
      <c r="M94" s="7"/>
      <c r="N94" s="7"/>
      <c r="O94" s="12"/>
      <c r="P94" s="45"/>
      <c r="Q94" s="39"/>
      <c r="R94" s="38"/>
      <c r="S94" s="38"/>
      <c r="T94" s="38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</row>
    <row r="95" spans="2:79" s="1" customFormat="1" ht="15.75">
      <c r="B95" s="4"/>
      <c r="K95" s="7"/>
      <c r="L95" s="7"/>
      <c r="M95" s="7"/>
      <c r="N95" s="7"/>
      <c r="O95" s="12"/>
      <c r="P95" s="45"/>
      <c r="Q95" s="39"/>
      <c r="R95" s="38"/>
      <c r="S95" s="38"/>
      <c r="T95" s="38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</row>
    <row r="96" spans="2:79" s="1" customFormat="1" ht="15.75">
      <c r="B96" s="51"/>
      <c r="C96" s="7"/>
      <c r="D96" s="31"/>
      <c r="E96" s="68"/>
      <c r="K96" s="7"/>
      <c r="L96" s="7"/>
      <c r="M96" s="7"/>
      <c r="N96" s="7"/>
      <c r="O96" s="12"/>
      <c r="P96" s="45"/>
      <c r="Q96" s="39"/>
      <c r="R96" s="38"/>
      <c r="S96" s="38"/>
      <c r="T96" s="38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</row>
    <row r="97" spans="2:79" s="1" customFormat="1" ht="15.75">
      <c r="B97" s="31"/>
      <c r="C97" s="31"/>
      <c r="D97" s="31"/>
      <c r="E97" s="68"/>
      <c r="K97" s="7"/>
      <c r="L97" s="7"/>
      <c r="M97" s="7"/>
      <c r="N97" s="7"/>
      <c r="O97" s="12"/>
      <c r="P97" s="45"/>
      <c r="Q97" s="39"/>
      <c r="R97" s="38"/>
      <c r="S97" s="38"/>
      <c r="T97" s="38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</row>
    <row r="98" spans="2:79" s="1" customFormat="1" ht="15.75">
      <c r="B98" s="31"/>
      <c r="C98" s="31"/>
      <c r="D98" s="31"/>
      <c r="E98" s="68"/>
      <c r="K98" s="7"/>
      <c r="L98" s="7"/>
      <c r="M98" s="7"/>
      <c r="N98" s="7"/>
      <c r="O98" s="12"/>
      <c r="P98" s="45"/>
      <c r="Q98" s="39"/>
      <c r="R98" s="38"/>
      <c r="S98" s="38"/>
      <c r="T98" s="38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</row>
    <row r="99" spans="2:79" s="1" customFormat="1" ht="15.75">
      <c r="B99" s="32"/>
      <c r="C99" s="32"/>
      <c r="D99" s="71"/>
      <c r="E99" s="72"/>
      <c r="K99" s="7"/>
      <c r="L99" s="7"/>
      <c r="M99" s="7"/>
      <c r="N99" s="7"/>
      <c r="O99" s="12"/>
      <c r="P99" s="45"/>
      <c r="Q99" s="39"/>
      <c r="R99" s="38"/>
      <c r="S99" s="38"/>
      <c r="T99" s="38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</row>
    <row r="100" spans="2:79" s="1" customFormat="1" ht="15.75">
      <c r="B100" s="32"/>
      <c r="C100" s="32"/>
      <c r="D100" s="71"/>
      <c r="E100" s="72"/>
      <c r="K100" s="7"/>
      <c r="L100" s="7"/>
      <c r="M100" s="7"/>
      <c r="N100" s="7"/>
      <c r="O100" s="9"/>
      <c r="P100" s="46"/>
      <c r="Q100" s="42"/>
      <c r="R100" s="42"/>
      <c r="S100" s="42"/>
      <c r="T100" s="42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</row>
    <row r="101" spans="2:79" s="1" customFormat="1" ht="12.75" customHeight="1">
      <c r="B101" s="32"/>
      <c r="C101" s="32"/>
      <c r="D101" s="71"/>
      <c r="E101" s="7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</row>
    <row r="102" spans="2:79" s="1" customFormat="1" ht="12.75" customHeight="1">
      <c r="B102" s="32"/>
      <c r="C102" s="32"/>
      <c r="D102" s="71"/>
      <c r="E102" s="7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</row>
    <row r="103" spans="2:79" s="1" customFormat="1" ht="12.75">
      <c r="B103" s="32"/>
      <c r="C103" s="32"/>
      <c r="D103" s="71"/>
      <c r="E103" s="7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</row>
    <row r="104" spans="2:79" s="1" customFormat="1" ht="12.75">
      <c r="B104" s="32"/>
      <c r="C104" s="32"/>
      <c r="D104" s="71"/>
      <c r="E104" s="7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</row>
    <row r="105" spans="2:79" s="1" customFormat="1" ht="12.75">
      <c r="B105" s="32"/>
      <c r="C105" s="32"/>
      <c r="D105" s="71"/>
      <c r="E105" s="7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</row>
    <row r="106" spans="2:79" s="1" customFormat="1" ht="12.75">
      <c r="B106" s="32"/>
      <c r="C106" s="32"/>
      <c r="D106" s="71"/>
      <c r="E106" s="7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</row>
    <row r="107" spans="2:79" s="1" customFormat="1" ht="12.75">
      <c r="B107" s="32"/>
      <c r="C107" s="32"/>
      <c r="D107" s="71"/>
      <c r="E107" s="7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</row>
    <row r="108" spans="2:79" s="1" customFormat="1" ht="12.75">
      <c r="B108" s="32"/>
      <c r="C108" s="32"/>
      <c r="D108" s="71"/>
      <c r="E108" s="7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</row>
    <row r="109" spans="2:79" s="1" customFormat="1" ht="12.75">
      <c r="B109" s="32"/>
      <c r="C109" s="32"/>
      <c r="D109" s="71"/>
      <c r="E109" s="7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</row>
    <row r="110" spans="2:79" s="1" customFormat="1" ht="12.75">
      <c r="B110" s="32"/>
      <c r="C110" s="32"/>
      <c r="D110" s="71"/>
      <c r="E110" s="7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</row>
    <row r="111" spans="2:79" s="1" customFormat="1" ht="21">
      <c r="B111" s="32"/>
      <c r="C111" s="32"/>
      <c r="D111" s="71"/>
      <c r="E111" s="72"/>
      <c r="K111" s="7"/>
      <c r="L111" s="7"/>
      <c r="M111" s="7"/>
      <c r="N111" s="7"/>
      <c r="O111" s="7"/>
      <c r="P111" s="7"/>
      <c r="Q111" s="48"/>
      <c r="R111" s="48"/>
      <c r="S111" s="48"/>
      <c r="T111" s="48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2:79" s="1" customFormat="1" ht="15.75">
      <c r="B112" s="32"/>
      <c r="C112" s="32"/>
      <c r="D112" s="71"/>
      <c r="E112" s="72"/>
      <c r="K112" s="7"/>
      <c r="L112" s="7"/>
      <c r="M112" s="7"/>
      <c r="N112" s="7"/>
      <c r="O112" s="7"/>
      <c r="P112" s="7"/>
      <c r="Q112" s="23"/>
      <c r="R112" s="24"/>
      <c r="S112" s="25"/>
      <c r="T112" s="2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2:79" s="1" customFormat="1" ht="12.75">
      <c r="B113" s="32"/>
      <c r="C113" s="32"/>
      <c r="D113" s="71"/>
      <c r="E113" s="72"/>
      <c r="K113" s="7"/>
      <c r="L113" s="7"/>
      <c r="M113" s="7"/>
      <c r="N113" s="7"/>
      <c r="O113" s="31"/>
      <c r="P113" s="31"/>
      <c r="Q113" s="31"/>
      <c r="R113" s="31"/>
      <c r="S113" s="31"/>
      <c r="T113" s="31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</row>
    <row r="114" spans="2:79" s="1" customFormat="1" ht="12.75">
      <c r="B114" s="32"/>
      <c r="C114" s="32"/>
      <c r="D114" s="71"/>
      <c r="E114" s="72"/>
      <c r="K114" s="7"/>
      <c r="L114" s="7"/>
      <c r="M114" s="7"/>
      <c r="N114" s="7"/>
      <c r="O114" s="31"/>
      <c r="P114" s="31"/>
      <c r="Q114" s="31"/>
      <c r="R114" s="31"/>
      <c r="S114" s="31"/>
      <c r="T114" s="31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</row>
    <row r="115" spans="2:79" s="1" customFormat="1" ht="12.75">
      <c r="B115" s="32"/>
      <c r="C115" s="32"/>
      <c r="D115" s="71"/>
      <c r="E115" s="72"/>
      <c r="K115" s="7"/>
      <c r="L115" s="7"/>
      <c r="M115" s="7"/>
      <c r="N115" s="7"/>
      <c r="O115" s="32"/>
      <c r="P115" s="32"/>
      <c r="Q115" s="33"/>
      <c r="R115" s="33"/>
      <c r="S115" s="33"/>
      <c r="T115" s="33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</row>
    <row r="116" spans="2:79" s="1" customFormat="1" ht="12.75">
      <c r="B116" s="32"/>
      <c r="C116" s="32"/>
      <c r="D116" s="71"/>
      <c r="E116" s="72"/>
      <c r="K116" s="7"/>
      <c r="L116" s="7"/>
      <c r="M116" s="7"/>
      <c r="N116" s="7"/>
      <c r="O116" s="32"/>
      <c r="P116" s="32"/>
      <c r="Q116" s="33"/>
      <c r="R116" s="33"/>
      <c r="S116" s="33"/>
      <c r="T116" s="33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</row>
    <row r="117" spans="2:79" s="1" customFormat="1" ht="12.75">
      <c r="B117" s="32"/>
      <c r="C117" s="32"/>
      <c r="D117" s="71"/>
      <c r="E117" s="72"/>
      <c r="K117" s="7"/>
      <c r="L117" s="7"/>
      <c r="M117" s="7"/>
      <c r="N117" s="7"/>
      <c r="O117" s="32"/>
      <c r="P117" s="32"/>
      <c r="Q117" s="33"/>
      <c r="R117" s="33"/>
      <c r="S117" s="33"/>
      <c r="T117" s="33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</row>
    <row r="118" spans="2:79" s="1" customFormat="1" ht="12.75">
      <c r="B118" s="32"/>
      <c r="C118" s="32"/>
      <c r="D118" s="71"/>
      <c r="E118" s="72"/>
      <c r="K118" s="7"/>
      <c r="L118" s="7"/>
      <c r="M118" s="7"/>
      <c r="N118" s="7"/>
      <c r="O118" s="32"/>
      <c r="P118" s="32"/>
      <c r="Q118" s="33"/>
      <c r="R118" s="33"/>
      <c r="S118" s="33"/>
      <c r="T118" s="33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</row>
    <row r="119" spans="2:79" s="1" customFormat="1" ht="12.75">
      <c r="B119" s="32"/>
      <c r="C119" s="32"/>
      <c r="D119" s="71"/>
      <c r="E119" s="72"/>
      <c r="F119" s="7"/>
      <c r="G119" s="7"/>
      <c r="H119" s="7"/>
      <c r="I119" s="7"/>
      <c r="J119" s="7"/>
      <c r="K119" s="7"/>
      <c r="L119" s="7"/>
      <c r="M119" s="7"/>
      <c r="N119" s="7"/>
      <c r="O119" s="32"/>
      <c r="P119" s="32"/>
      <c r="Q119" s="33"/>
      <c r="R119" s="33"/>
      <c r="S119" s="33"/>
      <c r="T119" s="33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</row>
    <row r="120" spans="2:79" s="1" customFormat="1" ht="12.75">
      <c r="B120" s="32"/>
      <c r="C120" s="32"/>
      <c r="D120" s="71"/>
      <c r="E120" s="72"/>
      <c r="F120" s="7"/>
      <c r="G120" s="7"/>
      <c r="H120" s="7"/>
      <c r="I120" s="7"/>
      <c r="J120" s="7"/>
      <c r="K120" s="7"/>
      <c r="L120" s="7"/>
      <c r="M120" s="7"/>
      <c r="N120" s="7"/>
      <c r="O120" s="32"/>
      <c r="P120" s="32"/>
      <c r="Q120" s="33"/>
      <c r="R120" s="33"/>
      <c r="S120" s="33"/>
      <c r="T120" s="33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</row>
    <row r="121" spans="2:79" s="1" customFormat="1" ht="12.75">
      <c r="B121" s="32"/>
      <c r="C121" s="32"/>
      <c r="D121" s="71"/>
      <c r="E121" s="72"/>
      <c r="F121" s="7"/>
      <c r="G121" s="7"/>
      <c r="H121" s="7"/>
      <c r="I121" s="7"/>
      <c r="J121" s="7"/>
      <c r="K121" s="7"/>
      <c r="L121" s="7"/>
      <c r="M121" s="7"/>
      <c r="N121" s="7"/>
      <c r="O121" s="32"/>
      <c r="P121" s="32"/>
      <c r="Q121" s="33"/>
      <c r="R121" s="33"/>
      <c r="S121" s="33"/>
      <c r="T121" s="33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</row>
    <row r="122" spans="2:79" s="1" customFormat="1" ht="12.75">
      <c r="B122" s="32"/>
      <c r="C122" s="32"/>
      <c r="D122" s="71"/>
      <c r="E122" s="72"/>
      <c r="F122" s="7"/>
      <c r="G122" s="7"/>
      <c r="H122" s="7"/>
      <c r="I122" s="7"/>
      <c r="J122" s="7"/>
      <c r="K122" s="7"/>
      <c r="L122" s="7"/>
      <c r="M122" s="7"/>
      <c r="N122" s="7"/>
      <c r="O122" s="32"/>
      <c r="P122" s="32"/>
      <c r="Q122" s="33"/>
      <c r="R122" s="33"/>
      <c r="S122" s="33"/>
      <c r="T122" s="33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</row>
    <row r="123" spans="2:79" s="1" customFormat="1" ht="12.75">
      <c r="B123" s="7"/>
      <c r="C123" s="3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32"/>
      <c r="P123" s="32"/>
      <c r="Q123" s="33"/>
      <c r="R123" s="33"/>
      <c r="S123" s="33"/>
      <c r="T123" s="33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</row>
    <row r="124" spans="2:79" s="1" customFormat="1" ht="12.75">
      <c r="B124" s="7"/>
      <c r="C124" s="31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32"/>
      <c r="P124" s="3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</row>
    <row r="125" spans="2:79" s="1" customFormat="1" ht="12.75">
      <c r="B125" s="7"/>
      <c r="C125" s="31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32"/>
      <c r="P125" s="3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</row>
    <row r="126" spans="2:16" ht="12.75">
      <c r="B126" s="7"/>
      <c r="C126" s="31"/>
      <c r="D126" s="7"/>
      <c r="E126" s="7"/>
      <c r="F126" s="7"/>
      <c r="G126" s="7"/>
      <c r="H126" s="7"/>
      <c r="I126" s="7"/>
      <c r="J126" s="7"/>
      <c r="K126" s="7"/>
      <c r="L126" s="7"/>
      <c r="N126" s="7"/>
      <c r="O126" s="32"/>
      <c r="P126" s="32"/>
    </row>
    <row r="127" spans="2:16" ht="12.75">
      <c r="B127" s="7"/>
      <c r="C127" s="31"/>
      <c r="D127" s="7"/>
      <c r="E127" s="7"/>
      <c r="F127" s="7"/>
      <c r="G127" s="7"/>
      <c r="H127" s="7"/>
      <c r="I127" s="7"/>
      <c r="J127" s="7"/>
      <c r="K127" s="7"/>
      <c r="L127" s="7"/>
      <c r="N127" s="7"/>
      <c r="O127" s="32"/>
      <c r="P127" s="32"/>
    </row>
    <row r="128" spans="2:16" ht="12.75">
      <c r="B128" s="7"/>
      <c r="C128" s="31"/>
      <c r="D128" s="7"/>
      <c r="E128" s="7"/>
      <c r="F128" s="7"/>
      <c r="G128" s="7"/>
      <c r="H128" s="7"/>
      <c r="I128" s="7"/>
      <c r="J128" s="7"/>
      <c r="K128" s="7"/>
      <c r="L128" s="7"/>
      <c r="N128" s="7"/>
      <c r="O128" s="32"/>
      <c r="P128" s="32"/>
    </row>
    <row r="129" spans="2:16" ht="12.75">
      <c r="B129" s="7"/>
      <c r="C129" s="31"/>
      <c r="D129" s="7"/>
      <c r="E129" s="7"/>
      <c r="F129" s="7"/>
      <c r="G129" s="7"/>
      <c r="H129" s="7"/>
      <c r="I129" s="7"/>
      <c r="J129" s="7"/>
      <c r="K129" s="7"/>
      <c r="L129" s="7"/>
      <c r="N129" s="7"/>
      <c r="O129" s="32"/>
      <c r="P129" s="32"/>
    </row>
    <row r="130" spans="2:16" ht="12.75">
      <c r="B130" s="7"/>
      <c r="C130" s="31"/>
      <c r="D130" s="7"/>
      <c r="E130" s="7"/>
      <c r="F130" s="7"/>
      <c r="G130" s="7"/>
      <c r="H130" s="7"/>
      <c r="I130" s="7"/>
      <c r="J130" s="7"/>
      <c r="K130" s="7"/>
      <c r="L130" s="7"/>
      <c r="N130" s="7"/>
      <c r="O130" s="32"/>
      <c r="P130" s="32"/>
    </row>
    <row r="131" spans="15:16" ht="12.75">
      <c r="O131" s="32"/>
      <c r="P131" s="32"/>
    </row>
    <row r="132" spans="15:16" ht="12.75">
      <c r="O132" s="32"/>
      <c r="P132" s="32"/>
    </row>
    <row r="133" spans="15:16" ht="12.75">
      <c r="O133" s="32"/>
      <c r="P133" s="32"/>
    </row>
    <row r="134" spans="15:16" ht="12.75">
      <c r="O134" s="32"/>
      <c r="P134" s="32"/>
    </row>
    <row r="135" spans="15:16" ht="12.75">
      <c r="O135" s="32"/>
      <c r="P135" s="32"/>
    </row>
    <row r="139" spans="17:20" ht="12.75">
      <c r="Q139" s="34"/>
      <c r="R139" s="254"/>
      <c r="S139" s="254"/>
      <c r="T139" s="254"/>
    </row>
    <row r="143" spans="19:20" ht="12.75">
      <c r="S143" s="36"/>
      <c r="T143" s="36"/>
    </row>
    <row r="144" spans="19:20" ht="12.75">
      <c r="S144" s="36"/>
      <c r="T144" s="36"/>
    </row>
  </sheetData>
  <sheetProtection/>
  <mergeCells count="20">
    <mergeCell ref="C60:G60"/>
    <mergeCell ref="C55:G55"/>
    <mergeCell ref="K55:O55"/>
    <mergeCell ref="A1:B1"/>
    <mergeCell ref="L19:M19"/>
    <mergeCell ref="L20:M20"/>
    <mergeCell ref="D19:E19"/>
    <mergeCell ref="D20:E20"/>
    <mergeCell ref="D1:Q1"/>
    <mergeCell ref="F19:F20"/>
    <mergeCell ref="J19:J20"/>
    <mergeCell ref="K19:K20"/>
    <mergeCell ref="K4:O4"/>
    <mergeCell ref="B4:J4"/>
    <mergeCell ref="B19:B20"/>
    <mergeCell ref="C19:C20"/>
    <mergeCell ref="B46:D46"/>
    <mergeCell ref="F46:H46"/>
    <mergeCell ref="J46:L46"/>
    <mergeCell ref="N46:P46"/>
  </mergeCells>
  <printOptions gridLines="1"/>
  <pageMargins left="0.5" right="0.5" top="1" bottom="1" header="0.5" footer="0.5"/>
  <pageSetup fitToHeight="2" horizontalDpi="300" verticalDpi="300" orientation="portrait" scale="7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Particulate Solid Research,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S.B. Reddy Karri</dc:creator>
  <cp:keywords/>
  <dc:description/>
  <cp:lastModifiedBy>issangya</cp:lastModifiedBy>
  <cp:lastPrinted>2010-04-29T17:03:10Z</cp:lastPrinted>
  <dcterms:created xsi:type="dcterms:W3CDTF">2001-02-06T13:22:39Z</dcterms:created>
  <dcterms:modified xsi:type="dcterms:W3CDTF">2010-04-29T21:47:13Z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